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d6a1068240b38e/Documents/OASIS-EJ/Member Section/Financial Documents/"/>
    </mc:Choice>
  </mc:AlternateContent>
  <xr:revisionPtr revIDLastSave="1" documentId="8_{DAC00437-D7C5-4794-B53B-7D5700C5F516}" xr6:coauthVersionLast="37" xr6:coauthVersionMax="37" xr10:uidLastSave="{BA587803-54D0-403E-8911-2F5530D80A1B}"/>
  <bookViews>
    <workbookView xWindow="0" yWindow="0" windowWidth="14380" windowHeight="4020" xr2:uid="{00000000-000D-0000-FFFF-FFFF00000000}"/>
  </bookViews>
  <sheets>
    <sheet name="2019 Emerg Spending" sheetId="1" r:id="rId1"/>
    <sheet name="Emerg Members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2" i="3" l="1"/>
  <c r="M48" i="3"/>
  <c r="L48" i="3"/>
  <c r="K48" i="3"/>
  <c r="I48" i="3"/>
  <c r="E47" i="3"/>
  <c r="E46" i="3"/>
  <c r="E45" i="3"/>
  <c r="E44" i="3"/>
  <c r="E43" i="3"/>
  <c r="E42" i="3"/>
  <c r="E41" i="3"/>
  <c r="E40" i="3"/>
  <c r="E39" i="3"/>
  <c r="E37" i="3"/>
  <c r="E36" i="3"/>
  <c r="E35" i="3"/>
  <c r="E38" i="3"/>
  <c r="E34" i="3"/>
  <c r="H29" i="3"/>
  <c r="G55" i="3" s="1"/>
  <c r="L25" i="3"/>
  <c r="K25" i="3"/>
  <c r="I25" i="3"/>
  <c r="E25" i="3"/>
  <c r="F44" i="3"/>
  <c r="F34" i="3" l="1"/>
  <c r="G44" i="3"/>
  <c r="F46" i="3"/>
  <c r="G46" i="3" s="1"/>
  <c r="J46" i="3" s="1"/>
  <c r="F36" i="3"/>
  <c r="G36" i="3" s="1"/>
  <c r="H36" i="3" s="1"/>
  <c r="F42" i="3"/>
  <c r="G42" i="3" s="1"/>
  <c r="F45" i="3"/>
  <c r="G45" i="3" s="1"/>
  <c r="J45" i="3" s="1"/>
  <c r="F37" i="3"/>
  <c r="G37" i="3" s="1"/>
  <c r="J37" i="3" s="1"/>
  <c r="F41" i="3"/>
  <c r="G41" i="3" s="1"/>
  <c r="J41" i="3" s="1"/>
  <c r="E48" i="3"/>
  <c r="G34" i="3"/>
  <c r="J44" i="3"/>
  <c r="H44" i="3"/>
  <c r="F38" i="3"/>
  <c r="G38" i="3" s="1"/>
  <c r="F39" i="3"/>
  <c r="G39" i="3" s="1"/>
  <c r="F43" i="3"/>
  <c r="G43" i="3" s="1"/>
  <c r="F47" i="3"/>
  <c r="G47" i="3" s="1"/>
  <c r="F11" i="3"/>
  <c r="G11" i="3" s="1"/>
  <c r="F15" i="3"/>
  <c r="G15" i="3" s="1"/>
  <c r="F12" i="3"/>
  <c r="G12" i="3" s="1"/>
  <c r="F13" i="3"/>
  <c r="G13" i="3" s="1"/>
  <c r="F14" i="3"/>
  <c r="G14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35" i="3"/>
  <c r="G35" i="3" s="1"/>
  <c r="F40" i="3"/>
  <c r="G40" i="3" s="1"/>
  <c r="H41" i="3" l="1"/>
  <c r="H45" i="3"/>
  <c r="J42" i="3"/>
  <c r="H42" i="3"/>
  <c r="J36" i="3"/>
  <c r="J43" i="3"/>
  <c r="H43" i="3"/>
  <c r="J39" i="3"/>
  <c r="H39" i="3"/>
  <c r="J24" i="3"/>
  <c r="H24" i="3"/>
  <c r="J20" i="3"/>
  <c r="H20" i="3"/>
  <c r="J16" i="3"/>
  <c r="H16" i="3"/>
  <c r="J15" i="3"/>
  <c r="H15" i="3"/>
  <c r="J38" i="3"/>
  <c r="H38" i="3"/>
  <c r="G48" i="3"/>
  <c r="J34" i="3"/>
  <c r="J23" i="3"/>
  <c r="H23" i="3"/>
  <c r="J19" i="3"/>
  <c r="H19" i="3"/>
  <c r="J14" i="3"/>
  <c r="H14" i="3"/>
  <c r="H11" i="3"/>
  <c r="J11" i="3"/>
  <c r="G25" i="3"/>
  <c r="H47" i="3"/>
  <c r="J47" i="3"/>
  <c r="J40" i="3"/>
  <c r="H40" i="3"/>
  <c r="H22" i="3"/>
  <c r="J22" i="3"/>
  <c r="J18" i="3"/>
  <c r="H18" i="3"/>
  <c r="J13" i="3"/>
  <c r="H13" i="3"/>
  <c r="H37" i="3"/>
  <c r="H34" i="3"/>
  <c r="J35" i="3"/>
  <c r="H35" i="3"/>
  <c r="J21" i="3"/>
  <c r="H21" i="3"/>
  <c r="J17" i="3"/>
  <c r="H17" i="3"/>
  <c r="J12" i="3"/>
  <c r="H12" i="3"/>
  <c r="H46" i="3"/>
  <c r="H25" i="3" l="1"/>
  <c r="B25" i="3" s="1"/>
  <c r="H48" i="3"/>
  <c r="J25" i="3"/>
  <c r="J48" i="3"/>
  <c r="C39" i="1" l="1"/>
  <c r="C20" i="1"/>
  <c r="C7" i="1"/>
  <c r="C21" i="1" l="1"/>
  <c r="C24" i="1" s="1"/>
  <c r="C26" i="1" s="1"/>
  <c r="C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cathie</author>
  </authors>
  <commentList>
    <comment ref="C1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cathie:</t>
        </r>
        <r>
          <rPr>
            <sz val="9"/>
            <color indexed="81"/>
            <rFont val="Tahoma"/>
            <family val="2"/>
          </rPr>
          <t xml:space="preserve">
bill issued in May but account suspended until PO rec'd in July</t>
        </r>
      </text>
    </comment>
  </commentList>
</comments>
</file>

<file path=xl/sharedStrings.xml><?xml version="1.0" encoding="utf-8"?>
<sst xmlns="http://schemas.openxmlformats.org/spreadsheetml/2006/main" count="234" uniqueCount="159">
  <si>
    <t>Emergency Member Section</t>
  </si>
  <si>
    <t>18-1</t>
  </si>
  <si>
    <t>Fy2017 Carry Over</t>
  </si>
  <si>
    <t>18-2</t>
  </si>
  <si>
    <t>Fy2018 Estimated Allocations</t>
  </si>
  <si>
    <t>18-3</t>
  </si>
  <si>
    <t>18-4</t>
  </si>
  <si>
    <t xml:space="preserve">Available Funds  </t>
  </si>
  <si>
    <t>18-5</t>
  </si>
  <si>
    <t>18-6</t>
  </si>
  <si>
    <t>Description of activities, locations and dates</t>
  </si>
  <si>
    <t>18-7</t>
  </si>
  <si>
    <t>18-8</t>
  </si>
  <si>
    <t>18-9</t>
  </si>
  <si>
    <t>18-10</t>
  </si>
  <si>
    <t>18-11</t>
  </si>
  <si>
    <t>18-12</t>
  </si>
  <si>
    <t>18-13</t>
  </si>
  <si>
    <t>18-14</t>
  </si>
  <si>
    <t>18-15</t>
  </si>
  <si>
    <t>18-16</t>
  </si>
  <si>
    <t>18-17</t>
  </si>
  <si>
    <t>MS Spending Plan Totals</t>
  </si>
  <si>
    <t xml:space="preserve"> </t>
  </si>
  <si>
    <t>FY2019  Preliminary Spending Plan</t>
  </si>
  <si>
    <t>19-1</t>
  </si>
  <si>
    <t>Fy2018 Estimated Carryover</t>
  </si>
  <si>
    <t>19-2</t>
  </si>
  <si>
    <t>Fy2019 Estimated Allocations</t>
  </si>
  <si>
    <t>19-3</t>
  </si>
  <si>
    <t>19-4</t>
  </si>
  <si>
    <t>19-5</t>
  </si>
  <si>
    <t>19-6</t>
  </si>
  <si>
    <t>19-7</t>
  </si>
  <si>
    <t>19-8</t>
  </si>
  <si>
    <t>19-9</t>
  </si>
  <si>
    <t>19-10</t>
  </si>
  <si>
    <t>19-11</t>
  </si>
  <si>
    <t>19-12</t>
  </si>
  <si>
    <t>19-13</t>
  </si>
  <si>
    <t>19-14</t>
  </si>
  <si>
    <t>19-15</t>
  </si>
  <si>
    <t>19-16</t>
  </si>
  <si>
    <t>Unassigned/Carryover to Fy2020</t>
  </si>
  <si>
    <t>Month</t>
  </si>
  <si>
    <t>Level</t>
  </si>
  <si>
    <t xml:space="preserve">Kaiser Permanente   </t>
  </si>
  <si>
    <t xml:space="preserve">Jan </t>
  </si>
  <si>
    <t>Cont &gt;500</t>
  </si>
  <si>
    <t>Open Geospatial Consortium, Inc. (OGC)</t>
  </si>
  <si>
    <t>Non Profit</t>
  </si>
  <si>
    <t>US Department of Homeland Security</t>
  </si>
  <si>
    <t>March</t>
  </si>
  <si>
    <t xml:space="preserve">DHS Office of Cybers  </t>
  </si>
  <si>
    <t xml:space="preserve">IEM  </t>
  </si>
  <si>
    <t>Feb</t>
  </si>
  <si>
    <t>Cont 100-500</t>
  </si>
  <si>
    <t xml:space="preserve">Thomas Ferrentino </t>
  </si>
  <si>
    <t>Individual</t>
  </si>
  <si>
    <t xml:space="preserve">IJIS Institute </t>
  </si>
  <si>
    <t>April</t>
  </si>
  <si>
    <t>July</t>
  </si>
  <si>
    <t>Cont &lt;10</t>
  </si>
  <si>
    <t xml:space="preserve">Rex Brooks </t>
  </si>
  <si>
    <t>Distinguished Contributor</t>
  </si>
  <si>
    <t>NOAA/ NWS</t>
  </si>
  <si>
    <t>MDreieck S.A. de C.V.</t>
  </si>
  <si>
    <t>August</t>
  </si>
  <si>
    <t xml:space="preserve">Jacob Westfall </t>
  </si>
  <si>
    <t xml:space="preserve">EUMetNet </t>
  </si>
  <si>
    <t xml:space="preserve">Ministere of L'Interieur </t>
  </si>
  <si>
    <t>US Department of Defense (DoD)</t>
  </si>
  <si>
    <t>Sept</t>
  </si>
  <si>
    <t>Sponsor</t>
  </si>
  <si>
    <t xml:space="preserve">Google inc. </t>
  </si>
  <si>
    <t xml:space="preserve">Oct </t>
  </si>
  <si>
    <t xml:space="preserve">Gary Ham  </t>
  </si>
  <si>
    <t>Nov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</si>
  <si>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</si>
  <si>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</si>
  <si>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</si>
  <si>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</si>
  <si>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</si>
  <si>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</si>
  <si>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</si>
  <si>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</si>
  <si>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</si>
  <si>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</si>
  <si>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</si>
  <si>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</si>
  <si>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</si>
  <si>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</si>
  <si>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</si>
  <si>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</si>
  <si>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 xml:space="preserve">July </t>
  </si>
  <si>
    <t>May</t>
  </si>
  <si>
    <t>(pending 2018 renewal)</t>
  </si>
  <si>
    <t>Fy2019 Emergency Members</t>
  </si>
  <si>
    <t>Status  9/21/2018</t>
  </si>
  <si>
    <t>Consulting: EM TC updates web pages/wiki &amp; other support</t>
  </si>
  <si>
    <t>18-18</t>
  </si>
  <si>
    <t xml:space="preserve">OASIS Open </t>
  </si>
  <si>
    <t xml:space="preserve">Deferred Revenue </t>
  </si>
  <si>
    <t>Emergency Interop (EI) Membership-   Fy2018</t>
  </si>
  <si>
    <t>Fy2018</t>
  </si>
  <si>
    <t>FY2018</t>
  </si>
  <si>
    <t xml:space="preserve">Start Month </t>
  </si>
  <si>
    <t># of months</t>
  </si>
  <si>
    <t>YTD</t>
  </si>
  <si>
    <t>Prior</t>
  </si>
  <si>
    <t>Total</t>
  </si>
  <si>
    <t xml:space="preserve">Total </t>
  </si>
  <si>
    <t xml:space="preserve">Percent </t>
  </si>
  <si>
    <t>Recognized</t>
  </si>
  <si>
    <t>Deferred</t>
  </si>
  <si>
    <t xml:space="preserve">Year </t>
  </si>
  <si>
    <t>Organization</t>
  </si>
  <si>
    <t>Member Level</t>
  </si>
  <si>
    <t>Billling</t>
  </si>
  <si>
    <t>Revenue</t>
  </si>
  <si>
    <t>Bad Debt</t>
  </si>
  <si>
    <t>Cancelled</t>
  </si>
  <si>
    <t>name</t>
  </si>
  <si>
    <t>level</t>
  </si>
  <si>
    <t xml:space="preserve">Kaiser Permanente  </t>
  </si>
  <si>
    <t>Contributor Member Renew :EmergMgt US/CA</t>
  </si>
  <si>
    <t xml:space="preserve">IEM </t>
  </si>
  <si>
    <t xml:space="preserve">Ministere de L'Inter  </t>
  </si>
  <si>
    <t>Contributor Member New :OASIS-Europe</t>
  </si>
  <si>
    <t xml:space="preserve">US Dept of Homeland   </t>
  </si>
  <si>
    <t xml:space="preserve">Thomas Ferrentino  </t>
  </si>
  <si>
    <t>Individual Renewal:EmergMgt US/CA</t>
  </si>
  <si>
    <t xml:space="preserve">IJIS Institute  </t>
  </si>
  <si>
    <t xml:space="preserve">EUMETNET </t>
  </si>
  <si>
    <t>Contributor Member New :OASIS : EU</t>
  </si>
  <si>
    <t xml:space="preserve">NOAAs National Weath </t>
  </si>
  <si>
    <t>Contributor Member New :Emergency- US&amp;CA</t>
  </si>
  <si>
    <t xml:space="preserve">MDreieck S.A. de C.V </t>
  </si>
  <si>
    <t>Contributor Member Renew :Emergency</t>
  </si>
  <si>
    <t>Associate/Individual Renewal: Emerg</t>
  </si>
  <si>
    <t xml:space="preserve">DISA/ US DOD </t>
  </si>
  <si>
    <t>Sponsor Member Renew: Emergency</t>
  </si>
  <si>
    <t xml:space="preserve">Google Inc.   </t>
  </si>
  <si>
    <t>Gary Ham</t>
  </si>
  <si>
    <t>Fy2018 carry over</t>
  </si>
  <si>
    <t>Fy2019</t>
  </si>
  <si>
    <t>78% renewal rate</t>
  </si>
  <si>
    <t>Fy2019 estimated funds</t>
  </si>
  <si>
    <t>19-17</t>
  </si>
  <si>
    <t>FY2019  Spending Plan</t>
  </si>
  <si>
    <t>IAEM 2019 Nov. 15-20, 2019, Savannah, Georgia (consider for EDXL workshop)</t>
  </si>
  <si>
    <t>National Association of EMS Officials Conf (May 13 – 16, 2019 Salt Lake City, UT)</t>
  </si>
  <si>
    <t>HL7 Conference Jan (San Antonio, TX) Possible BoF highlight TEP-HAVE</t>
  </si>
  <si>
    <t xml:space="preserve">CAP Workshop Sept or Oct (international but yet undefined location)  </t>
  </si>
  <si>
    <t>2 Other adoption conferences</t>
  </si>
  <si>
    <t>EDXL Toolkit work (contract support)</t>
  </si>
  <si>
    <t>Unassigned/Carryover to Fy2020  (estimated)</t>
  </si>
  <si>
    <t>Date: 10/29/2018</t>
  </si>
  <si>
    <t>Product Directory Update/Misc.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</si>
</sst>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ucida Bright"/>
      <family val="1"/>
    </font>
    <font>
      <b/>
      <sz val="10"/>
      <name val="Lucida Bright"/>
      <family val="1"/>
    </font>
    <font>
      <sz val="10"/>
      <color theme="1"/>
      <name val="Lucida Bright"/>
      <family val="1"/>
    </font>
    <font>
      <sz val="9"/>
      <color theme="1"/>
      <name val="Lucida Bright"/>
      <family val="1"/>
    </font>
    <font>
      <b/>
      <u/>
      <sz val="10"/>
      <name val="Lucida Bright"/>
      <family val="1"/>
    </font>
    <font>
      <b/>
      <i/>
      <sz val="10"/>
      <name val="Lucida Bright"/>
      <family val="1"/>
    </font>
    <font>
      <b/>
      <i/>
      <sz val="10"/>
      <color theme="1"/>
      <name val="Lucida Bright"/>
      <family val="1"/>
    </font>
    <font>
      <sz val="12"/>
      <color theme="1"/>
      <name val="Lucida Bright"/>
      <family val="1"/>
    </font>
    <font>
      <b/>
      <sz val="12"/>
      <name val="Lucida Bright"/>
      <family val="1"/>
    </font>
    <font>
      <sz val="10"/>
      <color indexed="12"/>
      <name val="Lucida Bright"/>
      <family val="1"/>
    </font>
    <font>
      <b/>
      <sz val="10"/>
      <color rgb="FF7030A0"/>
      <name val="Lucida Bright"/>
      <family val="1"/>
    </font>
    <font>
      <sz val="10"/>
      <color rgb="FF7030A0"/>
      <name val="Lucida Bright"/>
      <family val="1"/>
    </font>
    <font>
      <b/>
      <sz val="10"/>
      <color indexed="12"/>
      <name val="Lucida Bright"/>
      <family val="1"/>
    </font>
    <font>
      <sz val="10"/>
      <color indexed="8"/>
      <name val="Lucida Bright"/>
      <family val="1"/>
    </font>
    <font>
      <sz val="10"/>
      <color rgb="FF0053FA"/>
      <name val="Lucida Bright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Fill="1" applyAlignment="1"/>
    <xf numFmtId="44" fontId="4" fillId="0" borderId="0" xfId="2" applyFont="1"/>
    <xf numFmtId="0" fontId="5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4" fontId="3" fillId="2" borderId="4" xfId="2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/>
    <xf numFmtId="0" fontId="3" fillId="2" borderId="4" xfId="0" applyFont="1" applyFill="1" applyBorder="1" applyAlignment="1"/>
    <xf numFmtId="44" fontId="3" fillId="2" borderId="4" xfId="2" applyFont="1" applyFill="1" applyBorder="1" applyAlignment="1"/>
    <xf numFmtId="0" fontId="2" fillId="0" borderId="0" xfId="0" applyFont="1" applyFill="1" applyBorder="1"/>
    <xf numFmtId="49" fontId="7" fillId="2" borderId="0" xfId="1" applyNumberFormat="1" applyFont="1" applyFill="1" applyAlignment="1">
      <alignment horizontal="left"/>
    </xf>
    <xf numFmtId="44" fontId="8" fillId="2" borderId="0" xfId="2" applyFont="1" applyFill="1"/>
    <xf numFmtId="0" fontId="4" fillId="0" borderId="0" xfId="0" applyFont="1"/>
    <xf numFmtId="44" fontId="5" fillId="0" borderId="0" xfId="2" applyFont="1"/>
    <xf numFmtId="0" fontId="4" fillId="0" borderId="6" xfId="0" applyFont="1" applyBorder="1"/>
    <xf numFmtId="0" fontId="9" fillId="0" borderId="0" xfId="0" applyFont="1"/>
    <xf numFmtId="0" fontId="3" fillId="3" borderId="4" xfId="0" applyFont="1" applyFill="1" applyBorder="1" applyAlignment="1">
      <alignment horizontal="left"/>
    </xf>
    <xf numFmtId="44" fontId="3" fillId="3" borderId="4" xfId="2" applyFont="1" applyFill="1" applyBorder="1" applyAlignment="1">
      <alignment horizontal="left"/>
    </xf>
    <xf numFmtId="0" fontId="3" fillId="3" borderId="4" xfId="0" applyFont="1" applyFill="1" applyBorder="1" applyAlignment="1"/>
    <xf numFmtId="44" fontId="3" fillId="3" borderId="4" xfId="2" applyFont="1" applyFill="1" applyBorder="1" applyAlignment="1"/>
    <xf numFmtId="49" fontId="7" fillId="3" borderId="0" xfId="1" applyNumberFormat="1" applyFont="1" applyFill="1" applyAlignment="1">
      <alignment horizontal="left"/>
    </xf>
    <xf numFmtId="44" fontId="8" fillId="3" borderId="0" xfId="2" applyFont="1" applyFill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/>
    <xf numFmtId="17" fontId="3" fillId="0" borderId="0" xfId="0" applyNumberFormat="1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 applyAlignment="1">
      <alignment horizontal="center"/>
    </xf>
    <xf numFmtId="164" fontId="12" fillId="0" borderId="0" xfId="1" applyNumberFormat="1" applyFont="1" applyFill="1" applyAlignment="1">
      <alignment horizontal="right"/>
    </xf>
    <xf numFmtId="9" fontId="13" fillId="0" borderId="0" xfId="3" applyFont="1" applyFill="1" applyAlignment="1">
      <alignment horizontal="center"/>
    </xf>
    <xf numFmtId="164" fontId="11" fillId="0" borderId="0" xfId="1" applyNumberFormat="1" applyFont="1" applyFill="1"/>
    <xf numFmtId="0" fontId="2" fillId="0" borderId="0" xfId="0" applyFont="1" applyFill="1"/>
    <xf numFmtId="0" fontId="14" fillId="0" borderId="0" xfId="0" applyFont="1" applyFill="1" applyAlignment="1">
      <alignment horizontal="left"/>
    </xf>
    <xf numFmtId="0" fontId="13" fillId="0" borderId="0" xfId="0" applyFont="1" applyFill="1"/>
    <xf numFmtId="0" fontId="3" fillId="4" borderId="0" xfId="0" applyFont="1" applyFill="1"/>
    <xf numFmtId="0" fontId="14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4" fontId="14" fillId="0" borderId="0" xfId="1" applyNumberFormat="1" applyFont="1" applyFill="1" applyAlignment="1">
      <alignment horizontal="right"/>
    </xf>
    <xf numFmtId="9" fontId="11" fillId="0" borderId="0" xfId="3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64" fontId="11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1" applyNumberFormat="1" applyFont="1" applyFill="1" applyAlignment="1">
      <alignment horizontal="right"/>
    </xf>
    <xf numFmtId="9" fontId="2" fillId="0" borderId="0" xfId="3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164" fontId="2" fillId="0" borderId="7" xfId="1" applyNumberFormat="1" applyFont="1" applyFill="1" applyBorder="1" applyAlignment="1">
      <alignment horizontal="right"/>
    </xf>
    <xf numFmtId="9" fontId="2" fillId="0" borderId="7" xfId="3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37" fontId="2" fillId="0" borderId="7" xfId="1" applyNumberFormat="1" applyFont="1" applyFill="1" applyBorder="1" applyAlignment="1">
      <alignment horizontal="center"/>
    </xf>
    <xf numFmtId="164" fontId="11" fillId="0" borderId="0" xfId="1" applyNumberFormat="1" applyFont="1" applyFill="1" applyAlignment="1">
      <alignment horizontal="left"/>
    </xf>
    <xf numFmtId="9" fontId="11" fillId="0" borderId="0" xfId="3" applyFont="1" applyFill="1"/>
    <xf numFmtId="164" fontId="2" fillId="0" borderId="0" xfId="1" applyNumberFormat="1" applyFont="1" applyFill="1"/>
    <xf numFmtId="164" fontId="2" fillId="0" borderId="0" xfId="1" applyNumberFormat="1" applyFont="1" applyFill="1" applyBorder="1"/>
    <xf numFmtId="0" fontId="2" fillId="0" borderId="0" xfId="0" applyNumberFormat="1" applyFont="1" applyFill="1" applyAlignment="1">
      <alignment horizontal="center"/>
    </xf>
    <xf numFmtId="9" fontId="2" fillId="0" borderId="0" xfId="3" applyFont="1" applyFill="1" applyBorder="1"/>
    <xf numFmtId="164" fontId="2" fillId="0" borderId="0" xfId="1" applyNumberFormat="1" applyFont="1"/>
    <xf numFmtId="164" fontId="2" fillId="0" borderId="0" xfId="1" applyNumberFormat="1" applyFont="1" applyBorder="1"/>
    <xf numFmtId="0" fontId="2" fillId="0" borderId="0" xfId="0" applyFont="1" applyFill="1" applyAlignment="1">
      <alignment horizontal="center"/>
    </xf>
    <xf numFmtId="0" fontId="16" fillId="0" borderId="0" xfId="0" applyFont="1" applyFill="1"/>
    <xf numFmtId="0" fontId="2" fillId="0" borderId="8" xfId="0" applyFont="1" applyBorder="1"/>
    <xf numFmtId="38" fontId="2" fillId="0" borderId="8" xfId="1" applyNumberFormat="1" applyFont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right"/>
    </xf>
    <xf numFmtId="9" fontId="2" fillId="0" borderId="9" xfId="3" applyFont="1" applyFill="1" applyBorder="1" applyAlignment="1">
      <alignment horizontal="center"/>
    </xf>
    <xf numFmtId="164" fontId="2" fillId="0" borderId="9" xfId="1" applyNumberFormat="1" applyFont="1" applyFill="1" applyBorder="1"/>
    <xf numFmtId="9" fontId="2" fillId="0" borderId="0" xfId="3" applyFont="1" applyFill="1" applyAlignment="1">
      <alignment horizontal="right"/>
    </xf>
    <xf numFmtId="0" fontId="2" fillId="0" borderId="9" xfId="0" applyFont="1" applyFill="1" applyBorder="1"/>
    <xf numFmtId="0" fontId="2" fillId="0" borderId="1" xfId="0" applyFont="1" applyFill="1" applyBorder="1"/>
    <xf numFmtId="9" fontId="2" fillId="0" borderId="1" xfId="3" applyFont="1" applyFill="1" applyBorder="1" applyAlignment="1">
      <alignment horizontal="center"/>
    </xf>
    <xf numFmtId="164" fontId="2" fillId="0" borderId="1" xfId="1" applyNumberFormat="1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right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164" fontId="16" fillId="0" borderId="1" xfId="1" applyNumberFormat="1" applyFont="1" applyFill="1" applyBorder="1" applyAlignment="1">
      <alignment horizontal="right"/>
    </xf>
    <xf numFmtId="164" fontId="16" fillId="0" borderId="1" xfId="1" applyNumberFormat="1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right"/>
    </xf>
    <xf numFmtId="9" fontId="2" fillId="0" borderId="2" xfId="3" applyFont="1" applyFill="1" applyBorder="1" applyAlignment="1">
      <alignment horizontal="center"/>
    </xf>
    <xf numFmtId="164" fontId="2" fillId="0" borderId="2" xfId="1" applyNumberFormat="1" applyFont="1" applyFill="1" applyBorder="1"/>
    <xf numFmtId="0" fontId="2" fillId="0" borderId="8" xfId="0" applyFont="1" applyFill="1" applyBorder="1" applyAlignment="1">
      <alignment horizontal="left"/>
    </xf>
    <xf numFmtId="164" fontId="2" fillId="0" borderId="8" xfId="1" applyNumberFormat="1" applyFont="1" applyFill="1" applyBorder="1" applyAlignment="1">
      <alignment horizontal="right"/>
    </xf>
    <xf numFmtId="9" fontId="2" fillId="0" borderId="8" xfId="3" applyFont="1" applyFill="1" applyBorder="1" applyAlignment="1">
      <alignment horizontal="center"/>
    </xf>
    <xf numFmtId="164" fontId="2" fillId="0" borderId="8" xfId="1" applyNumberFormat="1" applyFont="1" applyFill="1" applyBorder="1"/>
    <xf numFmtId="0" fontId="15" fillId="0" borderId="1" xfId="0" applyFont="1" applyFill="1" applyBorder="1" applyAlignment="1">
      <alignment horizontal="center" vertical="top"/>
    </xf>
    <xf numFmtId="164" fontId="15" fillId="0" borderId="1" xfId="1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/>
    </xf>
    <xf numFmtId="164" fontId="15" fillId="0" borderId="1" xfId="1" applyNumberFormat="1" applyFont="1" applyFill="1" applyBorder="1" applyAlignment="1">
      <alignment vertical="top"/>
    </xf>
    <xf numFmtId="164" fontId="2" fillId="0" borderId="1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0" fillId="0" borderId="8" xfId="0" applyBorder="1"/>
    <xf numFmtId="164" fontId="0" fillId="0" borderId="8" xfId="0" applyNumberFormat="1" applyBorder="1"/>
    <xf numFmtId="0" fontId="3" fillId="2" borderId="1" xfId="0" applyFont="1" applyFill="1" applyBorder="1" applyAlignment="1">
      <alignment horizontal="center" vertical="center"/>
    </xf>
    <xf numFmtId="14" fontId="4" fillId="2" borderId="1" xfId="2" applyNumberFormat="1" applyFont="1" applyFill="1" applyBorder="1"/>
    <xf numFmtId="44" fontId="2" fillId="2" borderId="1" xfId="2" applyFont="1" applyFill="1" applyBorder="1" applyAlignment="1">
      <alignment horizontal="left"/>
    </xf>
    <xf numFmtId="44" fontId="2" fillId="2" borderId="2" xfId="2" applyFont="1" applyFill="1" applyBorder="1" applyAlignment="1">
      <alignment horizontal="left"/>
    </xf>
    <xf numFmtId="44" fontId="2" fillId="2" borderId="3" xfId="2" applyFont="1" applyFill="1" applyBorder="1" applyAlignment="1">
      <alignment horizontal="left"/>
    </xf>
    <xf numFmtId="44" fontId="3" fillId="2" borderId="5" xfId="2" applyFont="1" applyFill="1" applyBorder="1" applyAlignment="1">
      <alignment horizontal="left"/>
    </xf>
    <xf numFmtId="44" fontId="6" fillId="2" borderId="1" xfId="2" applyFont="1" applyFill="1" applyBorder="1" applyAlignment="1"/>
    <xf numFmtId="44" fontId="2" fillId="2" borderId="1" xfId="2" applyFont="1" applyFill="1" applyBorder="1" applyAlignment="1"/>
    <xf numFmtId="44" fontId="2" fillId="2" borderId="1" xfId="2" applyFont="1" applyFill="1" applyBorder="1" applyAlignment="1">
      <alignment wrapText="1"/>
    </xf>
    <xf numFmtId="44" fontId="2" fillId="2" borderId="2" xfId="2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44" fontId="3" fillId="3" borderId="1" xfId="2" applyFont="1" applyFill="1" applyBorder="1" applyAlignment="1">
      <alignment horizontal="center" vertical="center"/>
    </xf>
    <xf numFmtId="44" fontId="2" fillId="3" borderId="1" xfId="2" applyFont="1" applyFill="1" applyBorder="1" applyAlignment="1">
      <alignment horizontal="left"/>
    </xf>
    <xf numFmtId="44" fontId="2" fillId="3" borderId="2" xfId="2" applyFont="1" applyFill="1" applyBorder="1" applyAlignment="1">
      <alignment horizontal="left"/>
    </xf>
    <xf numFmtId="44" fontId="3" fillId="3" borderId="5" xfId="2" applyFont="1" applyFill="1" applyBorder="1" applyAlignment="1">
      <alignment horizontal="left"/>
    </xf>
    <xf numFmtId="44" fontId="6" fillId="3" borderId="1" xfId="2" applyFont="1" applyFill="1" applyBorder="1" applyAlignment="1"/>
    <xf numFmtId="44" fontId="2" fillId="3" borderId="1" xfId="2" applyFont="1" applyFill="1" applyBorder="1" applyAlignment="1"/>
    <xf numFmtId="38" fontId="3" fillId="0" borderId="0" xfId="1" applyNumberFormat="1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37" fontId="2" fillId="0" borderId="0" xfId="1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0"/>
  <sheetViews>
    <sheetView tabSelected="1" workbookViewId="0">
      <selection activeCell="B17" sqref="B17"/>
    </sheetView>
  </sheetViews>
  <sheetFormatPr defaultColWidth="9.1796875" defaultRowHeight="11.5" x14ac:dyDescent="0.25"/>
  <cols>
    <col min="1" max="1" width="9.1796875" style="3"/>
    <col min="2" max="2" width="82.453125" style="3" customWidth="1"/>
    <col min="3" max="3" width="17.453125" style="20" customWidth="1"/>
    <col min="4" max="4" width="26" style="3" customWidth="1"/>
    <col min="5" max="16384" width="9.1796875" style="3"/>
  </cols>
  <sheetData>
    <row r="1" spans="1:3" ht="36" customHeight="1" x14ac:dyDescent="0.25">
      <c r="A1" s="1"/>
      <c r="B1" s="29" t="s">
        <v>0</v>
      </c>
      <c r="C1" s="20" t="s">
        <v>157</v>
      </c>
    </row>
    <row r="2" spans="1:3" ht="36" customHeight="1" x14ac:dyDescent="0.25">
      <c r="A2" s="1"/>
      <c r="B2" s="29"/>
    </row>
    <row r="3" spans="1:3" ht="18" customHeight="1" x14ac:dyDescent="0.25">
      <c r="A3" s="1"/>
      <c r="B3" s="112" t="s">
        <v>149</v>
      </c>
      <c r="C3" s="113" t="s">
        <v>23</v>
      </c>
    </row>
    <row r="4" spans="1:3" ht="18" customHeight="1" x14ac:dyDescent="0.25">
      <c r="A4" s="1" t="s">
        <v>1</v>
      </c>
      <c r="B4" s="4" t="s">
        <v>2</v>
      </c>
      <c r="C4" s="114">
        <v>5051.4355000000032</v>
      </c>
    </row>
    <row r="5" spans="1:3" ht="18" customHeight="1" x14ac:dyDescent="0.25">
      <c r="A5" s="1" t="s">
        <v>3</v>
      </c>
      <c r="B5" s="5" t="s">
        <v>4</v>
      </c>
      <c r="C5" s="115">
        <v>15607</v>
      </c>
    </row>
    <row r="6" spans="1:3" ht="18" customHeight="1" x14ac:dyDescent="0.25">
      <c r="A6" s="1" t="s">
        <v>5</v>
      </c>
      <c r="B6" s="6"/>
      <c r="C6" s="116"/>
    </row>
    <row r="7" spans="1:3" ht="18" customHeight="1" x14ac:dyDescent="0.25">
      <c r="A7" s="1" t="s">
        <v>6</v>
      </c>
      <c r="B7" s="7"/>
      <c r="C7" s="8">
        <f>SUM(C4:C6)</f>
        <v>20658.435500000003</v>
      </c>
    </row>
    <row r="8" spans="1:3" ht="18" customHeight="1" x14ac:dyDescent="0.25">
      <c r="A8" s="1" t="s">
        <v>8</v>
      </c>
      <c r="B8" s="9"/>
      <c r="C8" s="117"/>
    </row>
    <row r="9" spans="1:3" ht="18" customHeight="1" x14ac:dyDescent="0.25">
      <c r="A9" s="1" t="s">
        <v>9</v>
      </c>
      <c r="B9" s="10" t="s">
        <v>10</v>
      </c>
      <c r="C9" s="118"/>
    </row>
    <row r="10" spans="1:3" ht="18" customHeight="1" x14ac:dyDescent="0.25">
      <c r="A10" s="1" t="s">
        <v>11</v>
      </c>
      <c r="B10" s="11" t="s">
        <v>153</v>
      </c>
      <c r="C10" s="119">
        <v>4500</v>
      </c>
    </row>
    <row r="11" spans="1:3" ht="18" customHeight="1" x14ac:dyDescent="0.25">
      <c r="A11" s="1" t="s">
        <v>12</v>
      </c>
      <c r="B11" s="11" t="s">
        <v>150</v>
      </c>
      <c r="C11" s="119">
        <v>2500</v>
      </c>
    </row>
    <row r="12" spans="1:3" ht="18" customHeight="1" x14ac:dyDescent="0.25">
      <c r="A12" s="1" t="s">
        <v>13</v>
      </c>
      <c r="B12" s="12" t="s">
        <v>152</v>
      </c>
      <c r="C12" s="120">
        <v>3000</v>
      </c>
    </row>
    <row r="13" spans="1:3" ht="18" customHeight="1" x14ac:dyDescent="0.25">
      <c r="A13" s="1" t="s">
        <v>14</v>
      </c>
      <c r="B13" s="12" t="s">
        <v>151</v>
      </c>
      <c r="C13" s="120">
        <v>2000</v>
      </c>
    </row>
    <row r="14" spans="1:3" ht="18" customHeight="1" x14ac:dyDescent="0.25">
      <c r="A14" s="1" t="s">
        <v>15</v>
      </c>
      <c r="B14" s="12" t="s">
        <v>154</v>
      </c>
      <c r="C14" s="120">
        <v>4000</v>
      </c>
    </row>
    <row r="15" spans="1:3" ht="18" customHeight="1" x14ac:dyDescent="0.25">
      <c r="A15" s="1" t="s">
        <v>16</v>
      </c>
      <c r="B15" s="12" t="s">
        <v>155</v>
      </c>
      <c r="C15" s="120">
        <v>2000</v>
      </c>
    </row>
    <row r="16" spans="1:3" ht="18" customHeight="1" x14ac:dyDescent="0.25">
      <c r="A16" s="1" t="s">
        <v>17</v>
      </c>
      <c r="B16" s="11" t="s">
        <v>99</v>
      </c>
      <c r="C16" s="119">
        <v>1200</v>
      </c>
    </row>
    <row r="17" spans="1:3" ht="18" customHeight="1" x14ac:dyDescent="0.25">
      <c r="A17" s="1" t="s">
        <v>18</v>
      </c>
      <c r="B17" s="12" t="s">
        <v>158</v>
      </c>
      <c r="C17" s="120">
        <v>0</v>
      </c>
    </row>
    <row r="18" spans="1:3" ht="18" customHeight="1" x14ac:dyDescent="0.25">
      <c r="A18" s="1" t="s">
        <v>19</v>
      </c>
      <c r="B18" s="11"/>
      <c r="C18" s="119">
        <v>0</v>
      </c>
    </row>
    <row r="19" spans="1:3" ht="18" customHeight="1" x14ac:dyDescent="0.25">
      <c r="A19" s="1" t="s">
        <v>20</v>
      </c>
      <c r="B19" s="13"/>
      <c r="C19" s="121"/>
    </row>
    <row r="20" spans="1:3" ht="18" customHeight="1" x14ac:dyDescent="0.25">
      <c r="A20" s="1" t="s">
        <v>21</v>
      </c>
      <c r="B20" s="14" t="s">
        <v>22</v>
      </c>
      <c r="C20" s="15">
        <f>SUM(C9:C19)</f>
        <v>19200</v>
      </c>
    </row>
    <row r="21" spans="1:3" ht="28.5" customHeight="1" x14ac:dyDescent="0.25">
      <c r="A21" s="1" t="s">
        <v>100</v>
      </c>
      <c r="B21" s="17" t="s">
        <v>156</v>
      </c>
      <c r="C21" s="18">
        <f>+C7-C20</f>
        <v>1458.4355000000032</v>
      </c>
    </row>
    <row r="22" spans="1:3" ht="45.75" customHeight="1" x14ac:dyDescent="0.25">
      <c r="A22" s="19"/>
      <c r="B22" s="19"/>
      <c r="C22" s="2"/>
    </row>
    <row r="23" spans="1:3" ht="18" customHeight="1" x14ac:dyDescent="0.25">
      <c r="A23" s="19"/>
      <c r="B23" s="122" t="s">
        <v>24</v>
      </c>
      <c r="C23" s="123"/>
    </row>
    <row r="24" spans="1:3" ht="18" customHeight="1" x14ac:dyDescent="0.25">
      <c r="A24" s="1" t="s">
        <v>25</v>
      </c>
      <c r="B24" s="4" t="s">
        <v>26</v>
      </c>
      <c r="C24" s="124">
        <f>+C21</f>
        <v>1458.4355000000032</v>
      </c>
    </row>
    <row r="25" spans="1:3" ht="18" customHeight="1" x14ac:dyDescent="0.25">
      <c r="A25" s="1" t="s">
        <v>27</v>
      </c>
      <c r="B25" s="5" t="s">
        <v>28</v>
      </c>
      <c r="C25" s="125">
        <v>13915.085000000001</v>
      </c>
    </row>
    <row r="26" spans="1:3" ht="18" customHeight="1" x14ac:dyDescent="0.25">
      <c r="A26" s="1" t="s">
        <v>29</v>
      </c>
      <c r="B26" s="23" t="s">
        <v>7</v>
      </c>
      <c r="C26" s="24">
        <f>SUM(C24:C25)</f>
        <v>15373.520500000004</v>
      </c>
    </row>
    <row r="27" spans="1:3" ht="18" customHeight="1" x14ac:dyDescent="0.25">
      <c r="A27" s="1" t="s">
        <v>30</v>
      </c>
      <c r="B27" s="9"/>
      <c r="C27" s="126"/>
    </row>
    <row r="28" spans="1:3" ht="18" customHeight="1" x14ac:dyDescent="0.25">
      <c r="A28" s="1" t="s">
        <v>31</v>
      </c>
      <c r="B28" s="10" t="s">
        <v>10</v>
      </c>
      <c r="C28" s="127"/>
    </row>
    <row r="29" spans="1:3" ht="18" customHeight="1" x14ac:dyDescent="0.25">
      <c r="A29" s="1" t="s">
        <v>32</v>
      </c>
      <c r="B29" s="11"/>
      <c r="C29" s="128"/>
    </row>
    <row r="30" spans="1:3" ht="18" customHeight="1" x14ac:dyDescent="0.25">
      <c r="A30" s="1" t="s">
        <v>33</v>
      </c>
      <c r="B30" s="11"/>
      <c r="C30" s="128"/>
    </row>
    <row r="31" spans="1:3" ht="18" customHeight="1" x14ac:dyDescent="0.25">
      <c r="A31" s="1" t="s">
        <v>34</v>
      </c>
      <c r="B31" s="12"/>
      <c r="C31" s="128"/>
    </row>
    <row r="32" spans="1:3" ht="18" customHeight="1" x14ac:dyDescent="0.25">
      <c r="A32" s="1" t="s">
        <v>35</v>
      </c>
      <c r="B32" s="12"/>
      <c r="C32" s="128"/>
    </row>
    <row r="33" spans="1:3" ht="18" customHeight="1" x14ac:dyDescent="0.25">
      <c r="A33" s="1" t="s">
        <v>36</v>
      </c>
      <c r="B33" s="12"/>
      <c r="C33" s="128"/>
    </row>
    <row r="34" spans="1:3" ht="18" customHeight="1" x14ac:dyDescent="0.25">
      <c r="A34" s="1" t="s">
        <v>37</v>
      </c>
      <c r="B34" s="12"/>
      <c r="C34" s="128"/>
    </row>
    <row r="35" spans="1:3" ht="18" customHeight="1" x14ac:dyDescent="0.25">
      <c r="A35" s="1" t="s">
        <v>38</v>
      </c>
      <c r="B35" s="11"/>
      <c r="C35" s="128"/>
    </row>
    <row r="36" spans="1:3" ht="18" customHeight="1" x14ac:dyDescent="0.25">
      <c r="A36" s="1" t="s">
        <v>39</v>
      </c>
      <c r="B36" s="12"/>
      <c r="C36" s="128"/>
    </row>
    <row r="37" spans="1:3" ht="18" customHeight="1" x14ac:dyDescent="0.25">
      <c r="A37" s="1" t="s">
        <v>40</v>
      </c>
      <c r="B37" s="11"/>
      <c r="C37" s="128"/>
    </row>
    <row r="38" spans="1:3" ht="18" customHeight="1" x14ac:dyDescent="0.25">
      <c r="A38" s="1" t="s">
        <v>41</v>
      </c>
      <c r="B38" s="13"/>
      <c r="C38" s="128"/>
    </row>
    <row r="39" spans="1:3" ht="18" customHeight="1" x14ac:dyDescent="0.25">
      <c r="A39" s="1" t="s">
        <v>42</v>
      </c>
      <c r="B39" s="25" t="s">
        <v>22</v>
      </c>
      <c r="C39" s="26">
        <f>SUM(C28:C38)</f>
        <v>0</v>
      </c>
    </row>
    <row r="40" spans="1:3" ht="31.5" customHeight="1" x14ac:dyDescent="0.25">
      <c r="A40" s="1" t="s">
        <v>148</v>
      </c>
      <c r="B40" s="27" t="s">
        <v>43</v>
      </c>
      <c r="C40" s="28">
        <f>+C26-C39</f>
        <v>15373.520500000004</v>
      </c>
    </row>
  </sheetData>
  <pageMargins left="0.25" right="0.25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8"/>
  <sheetViews>
    <sheetView topLeftCell="A3" workbookViewId="0">
      <selection activeCell="B28" sqref="B28"/>
    </sheetView>
  </sheetViews>
  <sheetFormatPr defaultColWidth="9.1796875" defaultRowHeight="12.5" x14ac:dyDescent="0.25"/>
  <cols>
    <col min="1" max="1" width="9.1796875" style="19"/>
    <col min="2" max="2" width="47.54296875" style="19" customWidth="1"/>
    <col min="3" max="3" width="17" style="19" customWidth="1"/>
    <col min="4" max="4" width="26.54296875" style="19" customWidth="1"/>
    <col min="5" max="5" width="29.1796875" style="19" customWidth="1"/>
    <col min="6" max="16384" width="9.1796875" style="19"/>
  </cols>
  <sheetData>
    <row r="1" spans="1:5" ht="39.75" customHeight="1" x14ac:dyDescent="0.3">
      <c r="B1" s="22" t="s">
        <v>97</v>
      </c>
      <c r="C1" s="19" t="s">
        <v>44</v>
      </c>
      <c r="D1" s="19" t="s">
        <v>45</v>
      </c>
      <c r="E1" s="19" t="s">
        <v>98</v>
      </c>
    </row>
    <row r="3" spans="1:5" ht="18" customHeight="1" x14ac:dyDescent="0.25">
      <c r="A3" s="21" t="s">
        <v>78</v>
      </c>
      <c r="B3" s="21" t="s">
        <v>46</v>
      </c>
      <c r="C3" s="21" t="s">
        <v>47</v>
      </c>
      <c r="D3" s="21" t="s">
        <v>48</v>
      </c>
      <c r="E3" s="21"/>
    </row>
    <row r="4" spans="1:5" ht="18" customHeight="1" x14ac:dyDescent="0.25">
      <c r="A4" s="21" t="s">
        <v>79</v>
      </c>
      <c r="B4" s="21" t="s">
        <v>49</v>
      </c>
      <c r="C4" s="21" t="s">
        <v>47</v>
      </c>
      <c r="D4" s="21" t="s">
        <v>50</v>
      </c>
      <c r="E4" s="21"/>
    </row>
    <row r="5" spans="1:5" ht="18" customHeight="1" x14ac:dyDescent="0.25">
      <c r="A5" s="21" t="s">
        <v>80</v>
      </c>
      <c r="B5" s="21" t="s">
        <v>70</v>
      </c>
      <c r="C5" s="21" t="s">
        <v>55</v>
      </c>
      <c r="D5" s="21" t="s">
        <v>48</v>
      </c>
      <c r="E5" s="21"/>
    </row>
    <row r="6" spans="1:5" ht="18" customHeight="1" x14ac:dyDescent="0.25">
      <c r="A6" s="21" t="s">
        <v>81</v>
      </c>
      <c r="B6" s="21" t="s">
        <v>54</v>
      </c>
      <c r="C6" s="21" t="s">
        <v>55</v>
      </c>
      <c r="D6" s="21" t="s">
        <v>56</v>
      </c>
      <c r="E6" s="21"/>
    </row>
    <row r="7" spans="1:5" ht="18" customHeight="1" x14ac:dyDescent="0.25">
      <c r="A7" s="21" t="s">
        <v>82</v>
      </c>
      <c r="B7" s="21" t="s">
        <v>51</v>
      </c>
      <c r="C7" s="21" t="s">
        <v>52</v>
      </c>
      <c r="D7" s="21" t="s">
        <v>48</v>
      </c>
      <c r="E7" s="21"/>
    </row>
    <row r="8" spans="1:5" ht="18" customHeight="1" x14ac:dyDescent="0.25">
      <c r="A8" s="21" t="s">
        <v>83</v>
      </c>
      <c r="B8" s="21" t="s">
        <v>53</v>
      </c>
      <c r="C8" s="21" t="s">
        <v>52</v>
      </c>
      <c r="D8" s="21" t="s">
        <v>48</v>
      </c>
      <c r="E8" s="21"/>
    </row>
    <row r="9" spans="1:5" ht="18" customHeight="1" x14ac:dyDescent="0.25">
      <c r="A9" s="21" t="s">
        <v>84</v>
      </c>
      <c r="B9" s="21" t="s">
        <v>57</v>
      </c>
      <c r="C9" s="21" t="s">
        <v>52</v>
      </c>
      <c r="D9" s="21" t="s">
        <v>58</v>
      </c>
      <c r="E9" s="21"/>
    </row>
    <row r="10" spans="1:5" ht="18" customHeight="1" x14ac:dyDescent="0.25">
      <c r="A10" s="21" t="s">
        <v>85</v>
      </c>
      <c r="B10" s="21" t="s">
        <v>59</v>
      </c>
      <c r="C10" s="21" t="s">
        <v>60</v>
      </c>
      <c r="D10" s="21" t="s">
        <v>50</v>
      </c>
      <c r="E10" s="21"/>
    </row>
    <row r="11" spans="1:5" ht="18" customHeight="1" x14ac:dyDescent="0.25">
      <c r="A11" s="21" t="s">
        <v>86</v>
      </c>
      <c r="B11" s="21" t="s">
        <v>69</v>
      </c>
      <c r="C11" s="21" t="s">
        <v>95</v>
      </c>
      <c r="D11" s="21" t="s">
        <v>50</v>
      </c>
      <c r="E11" s="21"/>
    </row>
    <row r="12" spans="1:5" ht="18" customHeight="1" x14ac:dyDescent="0.25">
      <c r="A12" s="21" t="s">
        <v>87</v>
      </c>
      <c r="B12" s="21" t="s">
        <v>65</v>
      </c>
      <c r="C12" s="21" t="s">
        <v>94</v>
      </c>
      <c r="D12" s="21" t="s">
        <v>48</v>
      </c>
      <c r="E12" s="21"/>
    </row>
    <row r="13" spans="1:5" ht="18" customHeight="1" x14ac:dyDescent="0.25">
      <c r="A13" s="21" t="s">
        <v>88</v>
      </c>
      <c r="B13" s="21" t="s">
        <v>66</v>
      </c>
      <c r="C13" s="21" t="s">
        <v>67</v>
      </c>
      <c r="D13" s="21" t="s">
        <v>62</v>
      </c>
      <c r="E13" s="21"/>
    </row>
    <row r="14" spans="1:5" ht="18" customHeight="1" x14ac:dyDescent="0.25">
      <c r="A14" s="21" t="s">
        <v>89</v>
      </c>
      <c r="B14" s="21" t="s">
        <v>68</v>
      </c>
      <c r="C14" s="21" t="s">
        <v>67</v>
      </c>
      <c r="D14" s="21" t="s">
        <v>58</v>
      </c>
      <c r="E14" s="21"/>
    </row>
    <row r="15" spans="1:5" ht="18" customHeight="1" x14ac:dyDescent="0.25">
      <c r="A15" s="21" t="s">
        <v>90</v>
      </c>
      <c r="B15" s="21" t="s">
        <v>71</v>
      </c>
      <c r="C15" s="21" t="s">
        <v>72</v>
      </c>
      <c r="D15" s="21" t="s">
        <v>73</v>
      </c>
      <c r="E15" s="21"/>
    </row>
    <row r="16" spans="1:5" ht="18" customHeight="1" x14ac:dyDescent="0.25">
      <c r="A16" s="21" t="s">
        <v>91</v>
      </c>
      <c r="B16" s="21" t="s">
        <v>74</v>
      </c>
      <c r="C16" s="21" t="s">
        <v>75</v>
      </c>
      <c r="D16" s="21" t="s">
        <v>48</v>
      </c>
      <c r="E16" s="21" t="s">
        <v>23</v>
      </c>
    </row>
    <row r="17" spans="1:5" ht="18" customHeight="1" x14ac:dyDescent="0.25">
      <c r="A17" s="21" t="s">
        <v>92</v>
      </c>
      <c r="B17" s="21" t="s">
        <v>76</v>
      </c>
      <c r="C17" s="21" t="s">
        <v>77</v>
      </c>
      <c r="D17" s="21" t="s">
        <v>58</v>
      </c>
      <c r="E17" s="21" t="s">
        <v>96</v>
      </c>
    </row>
    <row r="18" spans="1:5" ht="18" customHeight="1" x14ac:dyDescent="0.25">
      <c r="A18" s="21" t="s">
        <v>93</v>
      </c>
      <c r="B18" s="21" t="s">
        <v>63</v>
      </c>
      <c r="C18" s="21" t="s">
        <v>61</v>
      </c>
      <c r="D18" s="21" t="s">
        <v>64</v>
      </c>
      <c r="E18" s="21"/>
    </row>
  </sheetData>
  <pageMargins left="0.25" right="0.25" top="0.75" bottom="0.75" header="0.3" footer="0.3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6"/>
  <sheetViews>
    <sheetView workbookViewId="0">
      <selection activeCell="G55" sqref="G55"/>
    </sheetView>
  </sheetViews>
  <sheetFormatPr defaultRowHeight="14.5" x14ac:dyDescent="0.35"/>
  <cols>
    <col min="1" max="1" width="27" customWidth="1"/>
    <col min="2" max="2" width="51.81640625" customWidth="1"/>
    <col min="10" max="10" width="12.453125" customWidth="1"/>
  </cols>
  <sheetData>
    <row r="1" spans="1:18" x14ac:dyDescent="0.35">
      <c r="A1" s="30" t="s">
        <v>101</v>
      </c>
      <c r="B1" s="31" t="s">
        <v>23</v>
      </c>
      <c r="C1" s="32"/>
      <c r="D1" s="33"/>
      <c r="E1" s="34"/>
      <c r="F1" s="35"/>
      <c r="G1" s="36"/>
      <c r="H1" s="36"/>
      <c r="I1" s="36"/>
      <c r="J1" s="36"/>
      <c r="K1" s="36"/>
      <c r="L1" s="36"/>
      <c r="M1" s="32"/>
      <c r="N1" s="32"/>
      <c r="O1" s="32"/>
      <c r="P1" s="32"/>
      <c r="Q1" s="32"/>
      <c r="R1" s="32"/>
    </row>
    <row r="2" spans="1:18" x14ac:dyDescent="0.35">
      <c r="A2" s="37" t="s">
        <v>102</v>
      </c>
      <c r="B2" s="38"/>
      <c r="C2" s="39"/>
      <c r="D2" s="33"/>
      <c r="E2" s="34"/>
      <c r="F2" s="35"/>
      <c r="G2" s="36"/>
      <c r="H2" s="36"/>
      <c r="I2" s="36"/>
      <c r="J2" s="36"/>
      <c r="K2" s="36"/>
      <c r="L2" s="36"/>
      <c r="M2" s="32"/>
      <c r="N2" s="32"/>
      <c r="O2" s="32"/>
      <c r="P2" s="32"/>
      <c r="Q2" s="32"/>
      <c r="R2" s="32"/>
    </row>
    <row r="3" spans="1:18" x14ac:dyDescent="0.35">
      <c r="A3" s="40" t="s">
        <v>103</v>
      </c>
      <c r="B3" s="41"/>
      <c r="C3" s="42">
        <v>12</v>
      </c>
      <c r="D3" s="43" t="s">
        <v>104</v>
      </c>
      <c r="E3" s="34"/>
      <c r="F3" s="35"/>
      <c r="G3" s="36"/>
      <c r="H3" s="36"/>
      <c r="I3" s="36"/>
      <c r="J3" s="36"/>
      <c r="K3" s="36"/>
      <c r="L3" s="36"/>
      <c r="M3" s="32"/>
      <c r="N3" s="32"/>
      <c r="O3" s="32"/>
      <c r="P3" s="32"/>
      <c r="Q3" s="32"/>
      <c r="R3" s="32"/>
    </row>
    <row r="4" spans="1:18" x14ac:dyDescent="0.35">
      <c r="A4" s="37"/>
      <c r="B4" s="38"/>
      <c r="C4" s="44"/>
      <c r="D4" s="44"/>
      <c r="E4" s="44"/>
      <c r="F4" s="45"/>
      <c r="G4" s="36"/>
      <c r="H4" s="36"/>
      <c r="I4" s="36"/>
      <c r="J4" s="36"/>
      <c r="K4" s="36"/>
      <c r="L4" s="36"/>
      <c r="M4" s="32"/>
      <c r="N4" s="32"/>
      <c r="O4" s="32"/>
      <c r="P4" s="32"/>
      <c r="Q4" s="32"/>
      <c r="R4" s="32"/>
    </row>
    <row r="5" spans="1:18" x14ac:dyDescent="0.35">
      <c r="A5" s="46" t="s">
        <v>23</v>
      </c>
      <c r="B5" s="47"/>
      <c r="C5" s="48"/>
      <c r="D5" s="48"/>
      <c r="E5" s="49"/>
      <c r="F5" s="45"/>
      <c r="G5" s="50" t="s">
        <v>105</v>
      </c>
      <c r="H5" s="50"/>
      <c r="I5" s="50" t="s">
        <v>23</v>
      </c>
      <c r="J5" s="50"/>
      <c r="K5" s="129" t="s">
        <v>104</v>
      </c>
      <c r="L5" s="129"/>
      <c r="M5" s="32"/>
      <c r="N5" s="32"/>
      <c r="O5" s="32"/>
      <c r="P5" s="32"/>
      <c r="Q5" s="32"/>
      <c r="R5" s="32"/>
    </row>
    <row r="6" spans="1:18" x14ac:dyDescent="0.35">
      <c r="A6" s="37"/>
      <c r="B6" s="51"/>
      <c r="C6" s="130" t="s">
        <v>106</v>
      </c>
      <c r="D6" s="130" t="s">
        <v>107</v>
      </c>
      <c r="E6" s="52"/>
      <c r="F6" s="53"/>
      <c r="G6" s="54" t="s">
        <v>108</v>
      </c>
      <c r="H6" s="54"/>
      <c r="I6" s="54" t="s">
        <v>109</v>
      </c>
      <c r="J6" s="54" t="s">
        <v>110</v>
      </c>
      <c r="K6" s="55"/>
      <c r="L6" s="55"/>
      <c r="M6" s="37"/>
      <c r="N6" s="37"/>
      <c r="O6" s="37"/>
      <c r="P6" s="37"/>
      <c r="Q6" s="37"/>
      <c r="R6" s="37"/>
    </row>
    <row r="7" spans="1:18" x14ac:dyDescent="0.35">
      <c r="A7" s="37"/>
      <c r="B7" s="51"/>
      <c r="C7" s="131"/>
      <c r="D7" s="131"/>
      <c r="E7" s="52" t="s">
        <v>111</v>
      </c>
      <c r="F7" s="53" t="s">
        <v>112</v>
      </c>
      <c r="G7" s="54" t="s">
        <v>113</v>
      </c>
      <c r="H7" s="54" t="s">
        <v>114</v>
      </c>
      <c r="I7" s="54" t="s">
        <v>115</v>
      </c>
      <c r="J7" s="54" t="s">
        <v>113</v>
      </c>
      <c r="K7" s="132" t="s">
        <v>23</v>
      </c>
      <c r="L7" s="132"/>
      <c r="M7" s="37"/>
      <c r="N7" s="37"/>
      <c r="O7" s="37"/>
      <c r="P7" s="37"/>
      <c r="Q7" s="37"/>
      <c r="R7" s="37"/>
    </row>
    <row r="8" spans="1:18" x14ac:dyDescent="0.35">
      <c r="A8" s="56" t="s">
        <v>116</v>
      </c>
      <c r="B8" s="57" t="s">
        <v>117</v>
      </c>
      <c r="C8" s="58" t="s">
        <v>23</v>
      </c>
      <c r="D8" s="58"/>
      <c r="E8" s="59" t="s">
        <v>118</v>
      </c>
      <c r="F8" s="60" t="s">
        <v>113</v>
      </c>
      <c r="G8" s="61" t="s">
        <v>119</v>
      </c>
      <c r="H8" s="61" t="s">
        <v>119</v>
      </c>
      <c r="I8" s="61" t="s">
        <v>113</v>
      </c>
      <c r="J8" s="61" t="s">
        <v>119</v>
      </c>
      <c r="K8" s="62" t="s">
        <v>120</v>
      </c>
      <c r="L8" s="62" t="s">
        <v>121</v>
      </c>
      <c r="M8" s="37"/>
      <c r="N8" s="37"/>
      <c r="O8" s="37"/>
      <c r="P8" s="37"/>
      <c r="Q8" s="37"/>
      <c r="R8" s="37"/>
    </row>
    <row r="9" spans="1:18" x14ac:dyDescent="0.35">
      <c r="A9" s="32"/>
      <c r="B9" s="63"/>
      <c r="C9" s="48"/>
      <c r="D9" s="48"/>
      <c r="E9" s="49"/>
      <c r="F9" s="64"/>
      <c r="G9" s="65"/>
      <c r="H9" s="65"/>
      <c r="I9" s="65"/>
      <c r="J9" s="66"/>
      <c r="K9" s="66"/>
      <c r="L9" s="65"/>
      <c r="M9" s="37"/>
      <c r="N9" s="37"/>
      <c r="O9" s="37"/>
      <c r="P9" s="37"/>
      <c r="Q9" s="37"/>
      <c r="R9" s="37"/>
    </row>
    <row r="10" spans="1:18" x14ac:dyDescent="0.35">
      <c r="A10" s="37" t="s">
        <v>122</v>
      </c>
      <c r="B10" s="37" t="s">
        <v>123</v>
      </c>
      <c r="C10" s="67"/>
      <c r="D10" s="67"/>
      <c r="E10" s="52"/>
      <c r="F10" s="68"/>
      <c r="G10" s="69"/>
      <c r="H10" s="69"/>
      <c r="I10" s="69"/>
      <c r="J10" s="70"/>
      <c r="K10" s="65"/>
      <c r="L10" s="65"/>
      <c r="M10" s="37"/>
      <c r="N10" s="37"/>
      <c r="O10" s="37"/>
      <c r="P10" s="37"/>
      <c r="Q10" s="37"/>
      <c r="R10" s="37"/>
    </row>
    <row r="11" spans="1:18" x14ac:dyDescent="0.35">
      <c r="A11" s="85" t="s">
        <v>124</v>
      </c>
      <c r="B11" s="4" t="s">
        <v>125</v>
      </c>
      <c r="C11" s="104">
        <v>1</v>
      </c>
      <c r="D11" s="104">
        <v>12</v>
      </c>
      <c r="E11" s="105">
        <v>9950</v>
      </c>
      <c r="F11" s="86">
        <f t="shared" ref="F11:F24" si="0">IF(($C$3-C11+1)/D11&lt;1, ($C$3-C11+1)/D11,100%)</f>
        <v>1</v>
      </c>
      <c r="G11" s="87">
        <f t="shared" ref="G11:G24" si="1">E11*F11-I11</f>
        <v>9950</v>
      </c>
      <c r="H11" s="87">
        <f t="shared" ref="H11:H24" si="2">E11-G11-I11</f>
        <v>0</v>
      </c>
      <c r="I11" s="87">
        <v>0</v>
      </c>
      <c r="J11" s="87">
        <f t="shared" ref="J11:J24" si="3">G11+I11</f>
        <v>9950</v>
      </c>
      <c r="K11" s="87"/>
      <c r="L11" s="87"/>
      <c r="M11" s="85"/>
      <c r="N11" s="37"/>
      <c r="O11" s="37"/>
      <c r="P11" s="37"/>
      <c r="Q11" s="37"/>
      <c r="R11" s="37"/>
    </row>
    <row r="12" spans="1:18" x14ac:dyDescent="0.35">
      <c r="A12" s="85" t="s">
        <v>126</v>
      </c>
      <c r="B12" s="4" t="s">
        <v>125</v>
      </c>
      <c r="C12" s="88">
        <v>2</v>
      </c>
      <c r="D12" s="88">
        <v>12</v>
      </c>
      <c r="E12" s="89">
        <v>9225</v>
      </c>
      <c r="F12" s="86">
        <f t="shared" si="0"/>
        <v>0.91666666666666663</v>
      </c>
      <c r="G12" s="87">
        <f t="shared" si="1"/>
        <v>8456.25</v>
      </c>
      <c r="H12" s="87">
        <f t="shared" si="2"/>
        <v>768.75</v>
      </c>
      <c r="I12" s="87">
        <v>0</v>
      </c>
      <c r="J12" s="87">
        <f t="shared" si="3"/>
        <v>8456.25</v>
      </c>
      <c r="K12" s="87"/>
      <c r="L12" s="87"/>
      <c r="M12" s="85"/>
      <c r="N12" s="37"/>
      <c r="O12" s="37"/>
      <c r="P12" s="37"/>
      <c r="Q12" s="37"/>
      <c r="R12" s="37"/>
    </row>
    <row r="13" spans="1:18" x14ac:dyDescent="0.35">
      <c r="A13" s="90" t="s">
        <v>127</v>
      </c>
      <c r="B13" s="91" t="s">
        <v>128</v>
      </c>
      <c r="C13" s="92">
        <v>2</v>
      </c>
      <c r="D13" s="92">
        <v>12</v>
      </c>
      <c r="E13" s="93">
        <v>9950</v>
      </c>
      <c r="F13" s="86">
        <f t="shared" si="0"/>
        <v>0.91666666666666663</v>
      </c>
      <c r="G13" s="94">
        <f t="shared" si="1"/>
        <v>9120.8333333333321</v>
      </c>
      <c r="H13" s="94">
        <f t="shared" si="2"/>
        <v>829.16666666666788</v>
      </c>
      <c r="I13" s="94">
        <v>0</v>
      </c>
      <c r="J13" s="94">
        <f t="shared" si="3"/>
        <v>9120.8333333333321</v>
      </c>
      <c r="K13" s="94"/>
      <c r="L13" s="94"/>
      <c r="M13" s="90"/>
      <c r="N13" s="72"/>
      <c r="O13" s="72"/>
      <c r="P13" s="72"/>
      <c r="Q13" s="72"/>
      <c r="R13" s="72"/>
    </row>
    <row r="14" spans="1:18" x14ac:dyDescent="0.35">
      <c r="A14" s="85" t="s">
        <v>129</v>
      </c>
      <c r="B14" s="85" t="s">
        <v>125</v>
      </c>
      <c r="C14" s="88">
        <v>3</v>
      </c>
      <c r="D14" s="88">
        <v>12</v>
      </c>
      <c r="E14" s="87">
        <v>9950</v>
      </c>
      <c r="F14" s="86">
        <f t="shared" si="0"/>
        <v>0.83333333333333337</v>
      </c>
      <c r="G14" s="87">
        <f t="shared" si="1"/>
        <v>8291.6666666666679</v>
      </c>
      <c r="H14" s="87">
        <f t="shared" si="2"/>
        <v>1658.3333333333321</v>
      </c>
      <c r="I14" s="87">
        <v>0</v>
      </c>
      <c r="J14" s="87">
        <f t="shared" si="3"/>
        <v>8291.6666666666679</v>
      </c>
      <c r="K14" s="87"/>
      <c r="L14" s="87"/>
      <c r="M14" s="85"/>
      <c r="N14" s="37"/>
      <c r="O14" s="37"/>
      <c r="P14" s="37"/>
      <c r="Q14" s="37"/>
      <c r="R14" s="37"/>
    </row>
    <row r="15" spans="1:18" x14ac:dyDescent="0.35">
      <c r="A15" s="106" t="s">
        <v>53</v>
      </c>
      <c r="B15" s="106" t="s">
        <v>125</v>
      </c>
      <c r="C15" s="104">
        <v>3</v>
      </c>
      <c r="D15" s="104">
        <v>12</v>
      </c>
      <c r="E15" s="107">
        <v>9950</v>
      </c>
      <c r="F15" s="86">
        <f>IF(($C$3-C15+1)/D15&lt;1, ($C$3-C15+1)/D15,100%)</f>
        <v>0.83333333333333337</v>
      </c>
      <c r="G15" s="87">
        <f>E15*F15-I15</f>
        <v>8291.6666666666679</v>
      </c>
      <c r="H15" s="87">
        <f>E15-G15-I15</f>
        <v>1658.3333333333321</v>
      </c>
      <c r="I15" s="87">
        <v>0</v>
      </c>
      <c r="J15" s="87">
        <f>G15+I15</f>
        <v>8291.6666666666679</v>
      </c>
      <c r="K15" s="87"/>
      <c r="L15" s="87"/>
      <c r="M15" s="85"/>
      <c r="N15" s="37"/>
      <c r="O15" s="37"/>
      <c r="P15" s="37"/>
      <c r="Q15" s="37"/>
      <c r="R15" s="37"/>
    </row>
    <row r="16" spans="1:18" x14ac:dyDescent="0.35">
      <c r="A16" s="85" t="s">
        <v>130</v>
      </c>
      <c r="B16" s="85" t="s">
        <v>131</v>
      </c>
      <c r="C16" s="88">
        <v>3</v>
      </c>
      <c r="D16" s="88">
        <v>12</v>
      </c>
      <c r="E16" s="87">
        <v>360</v>
      </c>
      <c r="F16" s="86">
        <f t="shared" si="0"/>
        <v>0.83333333333333337</v>
      </c>
      <c r="G16" s="87">
        <f t="shared" si="1"/>
        <v>300</v>
      </c>
      <c r="H16" s="87">
        <f t="shared" si="2"/>
        <v>60</v>
      </c>
      <c r="I16" s="87">
        <v>0</v>
      </c>
      <c r="J16" s="87">
        <f t="shared" si="3"/>
        <v>300</v>
      </c>
      <c r="K16" s="87"/>
      <c r="L16" s="87"/>
      <c r="M16" s="85"/>
      <c r="N16" s="37"/>
      <c r="O16" s="37"/>
      <c r="P16" s="37"/>
      <c r="Q16" s="37"/>
      <c r="R16" s="37"/>
    </row>
    <row r="17" spans="1:18" x14ac:dyDescent="0.35">
      <c r="A17" s="85" t="s">
        <v>132</v>
      </c>
      <c r="B17" s="4" t="s">
        <v>125</v>
      </c>
      <c r="C17" s="88">
        <v>4</v>
      </c>
      <c r="D17" s="88">
        <v>12</v>
      </c>
      <c r="E17" s="89">
        <v>675</v>
      </c>
      <c r="F17" s="86">
        <f t="shared" si="0"/>
        <v>0.75</v>
      </c>
      <c r="G17" s="87">
        <f t="shared" si="1"/>
        <v>506.25</v>
      </c>
      <c r="H17" s="87">
        <f t="shared" si="2"/>
        <v>168.75</v>
      </c>
      <c r="I17" s="87">
        <v>0</v>
      </c>
      <c r="J17" s="87">
        <f t="shared" si="3"/>
        <v>506.25</v>
      </c>
      <c r="K17" s="87"/>
      <c r="L17" s="87"/>
      <c r="M17" s="85"/>
      <c r="N17" s="37"/>
      <c r="O17" s="37"/>
      <c r="P17" s="37"/>
      <c r="Q17" s="37"/>
      <c r="R17" s="37"/>
    </row>
    <row r="18" spans="1:18" x14ac:dyDescent="0.35">
      <c r="A18" s="90" t="s">
        <v>133</v>
      </c>
      <c r="B18" s="91" t="s">
        <v>134</v>
      </c>
      <c r="C18" s="92">
        <v>5</v>
      </c>
      <c r="D18" s="92">
        <v>12</v>
      </c>
      <c r="E18" s="93">
        <v>1350</v>
      </c>
      <c r="F18" s="86">
        <f t="shared" si="0"/>
        <v>0.66666666666666663</v>
      </c>
      <c r="G18" s="94">
        <f t="shared" si="1"/>
        <v>900</v>
      </c>
      <c r="H18" s="94">
        <f t="shared" si="2"/>
        <v>450</v>
      </c>
      <c r="I18" s="94">
        <v>0</v>
      </c>
      <c r="J18" s="94">
        <f t="shared" si="3"/>
        <v>900</v>
      </c>
      <c r="K18" s="94"/>
      <c r="L18" s="94"/>
      <c r="M18" s="90"/>
      <c r="N18" s="72"/>
      <c r="O18" s="72"/>
      <c r="P18" s="72"/>
      <c r="Q18" s="72"/>
      <c r="R18" s="72"/>
    </row>
    <row r="19" spans="1:18" x14ac:dyDescent="0.35">
      <c r="A19" s="90" t="s">
        <v>135</v>
      </c>
      <c r="B19" s="91" t="s">
        <v>136</v>
      </c>
      <c r="C19" s="92">
        <v>7</v>
      </c>
      <c r="D19" s="92">
        <v>12</v>
      </c>
      <c r="E19" s="93">
        <v>9950</v>
      </c>
      <c r="F19" s="86">
        <f t="shared" si="0"/>
        <v>0.5</v>
      </c>
      <c r="G19" s="94">
        <f t="shared" si="1"/>
        <v>4975</v>
      </c>
      <c r="H19" s="94">
        <f t="shared" si="2"/>
        <v>4975</v>
      </c>
      <c r="I19" s="94">
        <v>0</v>
      </c>
      <c r="J19" s="94">
        <f t="shared" si="3"/>
        <v>4975</v>
      </c>
      <c r="K19" s="94"/>
      <c r="L19" s="94"/>
      <c r="M19" s="90"/>
      <c r="N19" s="72"/>
      <c r="O19" s="72"/>
      <c r="P19" s="72"/>
      <c r="Q19" s="72"/>
      <c r="R19" s="72"/>
    </row>
    <row r="20" spans="1:18" x14ac:dyDescent="0.35">
      <c r="A20" s="85" t="s">
        <v>137</v>
      </c>
      <c r="B20" s="4" t="s">
        <v>138</v>
      </c>
      <c r="C20" s="88">
        <v>8</v>
      </c>
      <c r="D20" s="88">
        <v>12</v>
      </c>
      <c r="E20" s="89">
        <v>3915</v>
      </c>
      <c r="F20" s="86">
        <f t="shared" si="0"/>
        <v>0.41666666666666669</v>
      </c>
      <c r="G20" s="87">
        <f t="shared" si="1"/>
        <v>1631.25</v>
      </c>
      <c r="H20" s="87">
        <f t="shared" si="2"/>
        <v>2283.75</v>
      </c>
      <c r="I20" s="87">
        <v>0</v>
      </c>
      <c r="J20" s="87">
        <f t="shared" si="3"/>
        <v>1631.25</v>
      </c>
      <c r="K20" s="87"/>
      <c r="L20" s="87"/>
      <c r="M20" s="85"/>
      <c r="N20" s="37"/>
      <c r="O20" s="37"/>
      <c r="P20" s="37"/>
      <c r="Q20" s="37"/>
      <c r="R20" s="37"/>
    </row>
    <row r="21" spans="1:18" x14ac:dyDescent="0.35">
      <c r="A21" s="85" t="s">
        <v>68</v>
      </c>
      <c r="B21" s="4" t="s">
        <v>139</v>
      </c>
      <c r="C21" s="88">
        <v>8</v>
      </c>
      <c r="D21" s="88">
        <v>12</v>
      </c>
      <c r="E21" s="89">
        <v>360</v>
      </c>
      <c r="F21" s="86">
        <f t="shared" si="0"/>
        <v>0.41666666666666669</v>
      </c>
      <c r="G21" s="87">
        <f t="shared" si="1"/>
        <v>150</v>
      </c>
      <c r="H21" s="87">
        <f t="shared" si="2"/>
        <v>210</v>
      </c>
      <c r="I21" s="87">
        <v>0</v>
      </c>
      <c r="J21" s="87">
        <f t="shared" si="3"/>
        <v>150</v>
      </c>
      <c r="K21" s="87"/>
      <c r="L21" s="87"/>
      <c r="M21" s="85"/>
      <c r="N21" s="37"/>
      <c r="O21" s="37"/>
      <c r="P21" s="37"/>
      <c r="Q21" s="37"/>
      <c r="R21" s="37"/>
    </row>
    <row r="22" spans="1:18" x14ac:dyDescent="0.35">
      <c r="A22" s="85" t="s">
        <v>140</v>
      </c>
      <c r="B22" s="4" t="s">
        <v>141</v>
      </c>
      <c r="C22" s="88">
        <v>9</v>
      </c>
      <c r="D22" s="88">
        <v>12</v>
      </c>
      <c r="E22" s="89">
        <v>6212.5</v>
      </c>
      <c r="F22" s="86">
        <f t="shared" si="0"/>
        <v>0.33333333333333331</v>
      </c>
      <c r="G22" s="87">
        <f t="shared" si="1"/>
        <v>2070.833333333333</v>
      </c>
      <c r="H22" s="87">
        <f t="shared" si="2"/>
        <v>4141.666666666667</v>
      </c>
      <c r="I22" s="87">
        <v>0</v>
      </c>
      <c r="J22" s="87">
        <f t="shared" si="3"/>
        <v>2070.833333333333</v>
      </c>
      <c r="K22" s="87"/>
      <c r="L22" s="87"/>
      <c r="M22" s="85"/>
      <c r="N22" s="37"/>
      <c r="O22" s="37"/>
      <c r="P22" s="37"/>
      <c r="Q22" s="37"/>
      <c r="R22" s="37"/>
    </row>
    <row r="23" spans="1:18" x14ac:dyDescent="0.35">
      <c r="A23" s="85" t="s">
        <v>142</v>
      </c>
      <c r="B23" s="87" t="s">
        <v>23</v>
      </c>
      <c r="C23" s="88">
        <v>10</v>
      </c>
      <c r="D23" s="88">
        <v>12</v>
      </c>
      <c r="E23" s="87">
        <v>9950</v>
      </c>
      <c r="F23" s="86">
        <f t="shared" si="0"/>
        <v>0.25</v>
      </c>
      <c r="G23" s="87">
        <f t="shared" si="1"/>
        <v>2487.5</v>
      </c>
      <c r="H23" s="87">
        <f t="shared" si="2"/>
        <v>7462.5</v>
      </c>
      <c r="I23" s="87">
        <v>0</v>
      </c>
      <c r="J23" s="87">
        <f t="shared" si="3"/>
        <v>2487.5</v>
      </c>
      <c r="K23" s="108" t="s">
        <v>23</v>
      </c>
      <c r="L23" s="85"/>
      <c r="M23" s="85"/>
      <c r="N23" s="37"/>
      <c r="O23" s="37"/>
      <c r="P23" s="37"/>
      <c r="Q23" s="37"/>
      <c r="R23" s="37"/>
    </row>
    <row r="24" spans="1:18" x14ac:dyDescent="0.35">
      <c r="A24" s="95" t="s">
        <v>143</v>
      </c>
      <c r="B24" s="109"/>
      <c r="C24" s="96">
        <v>11</v>
      </c>
      <c r="D24" s="96">
        <v>12</v>
      </c>
      <c r="E24" s="99">
        <v>360</v>
      </c>
      <c r="F24" s="98">
        <f t="shared" si="0"/>
        <v>0.16666666666666666</v>
      </c>
      <c r="G24" s="99">
        <f t="shared" si="1"/>
        <v>60</v>
      </c>
      <c r="H24" s="99">
        <f t="shared" si="2"/>
        <v>300</v>
      </c>
      <c r="I24" s="99">
        <v>0</v>
      </c>
      <c r="J24" s="99">
        <f t="shared" si="3"/>
        <v>60</v>
      </c>
      <c r="K24" s="99" t="s">
        <v>23</v>
      </c>
      <c r="L24" s="95"/>
      <c r="M24" s="95"/>
      <c r="N24" s="37"/>
      <c r="O24" s="37"/>
      <c r="P24" s="37"/>
      <c r="Q24" s="37"/>
      <c r="R24" s="37"/>
    </row>
    <row r="25" spans="1:18" ht="15" thickBot="1" x14ac:dyDescent="0.4">
      <c r="A25" s="73" t="s">
        <v>104</v>
      </c>
      <c r="B25" s="74">
        <f>SUM(G25,I25,H25,L25)</f>
        <v>82157.5</v>
      </c>
      <c r="C25" s="75"/>
      <c r="D25" s="76"/>
      <c r="E25" s="77">
        <f>SUM(E9:E24)</f>
        <v>82157.5</v>
      </c>
      <c r="F25" s="77" t="s">
        <v>23</v>
      </c>
      <c r="G25" s="77">
        <f t="shared" ref="G25:L25" si="4">SUM(G9:G24)</f>
        <v>57191.250000000007</v>
      </c>
      <c r="H25" s="77">
        <f t="shared" si="4"/>
        <v>24966.25</v>
      </c>
      <c r="I25" s="77">
        <f t="shared" si="4"/>
        <v>0</v>
      </c>
      <c r="J25" s="77">
        <f t="shared" si="4"/>
        <v>57191.250000000007</v>
      </c>
      <c r="K25" s="77">
        <f t="shared" si="4"/>
        <v>0</v>
      </c>
      <c r="L25" s="77">
        <f t="shared" si="4"/>
        <v>0</v>
      </c>
      <c r="M25" s="75"/>
      <c r="N25" s="16"/>
      <c r="O25" s="16"/>
      <c r="P25" s="16"/>
      <c r="Q25" s="16"/>
      <c r="R25" s="16"/>
    </row>
    <row r="26" spans="1:18" ht="15" thickTop="1" x14ac:dyDescent="0.35">
      <c r="A26" s="37"/>
      <c r="B26" s="51"/>
      <c r="C26" s="71"/>
      <c r="D26" s="71"/>
      <c r="E26" s="52"/>
      <c r="F26" s="53"/>
      <c r="G26" s="65"/>
      <c r="H26" s="65"/>
      <c r="I26" s="65"/>
      <c r="J26" s="65"/>
      <c r="K26" s="65"/>
      <c r="L26" s="65"/>
      <c r="M26" s="37"/>
      <c r="N26" s="37"/>
      <c r="O26" s="37"/>
      <c r="P26" s="37"/>
      <c r="Q26" s="37"/>
      <c r="R26" s="37"/>
    </row>
    <row r="27" spans="1:18" x14ac:dyDescent="0.35">
      <c r="A27" s="37"/>
      <c r="B27" s="51"/>
      <c r="C27" s="71"/>
      <c r="D27" s="71"/>
      <c r="E27" s="52"/>
      <c r="F27" s="53"/>
      <c r="G27" s="65"/>
      <c r="H27" s="65"/>
      <c r="I27" s="65"/>
      <c r="J27" s="65"/>
      <c r="K27" s="65"/>
      <c r="L27" s="65"/>
      <c r="M27" s="37"/>
      <c r="N27" s="37"/>
      <c r="O27" s="37"/>
      <c r="P27" s="37"/>
      <c r="Q27" s="37"/>
      <c r="R27" s="37"/>
    </row>
    <row r="28" spans="1:18" x14ac:dyDescent="0.35">
      <c r="A28" s="37"/>
      <c r="B28" s="78" t="s">
        <v>144</v>
      </c>
      <c r="C28" s="79"/>
      <c r="D28" s="79">
        <v>12</v>
      </c>
      <c r="E28" s="80">
        <v>82157.5</v>
      </c>
      <c r="F28" s="81" t="s">
        <v>23</v>
      </c>
      <c r="G28" s="82">
        <v>57191.250000000007</v>
      </c>
      <c r="H28" s="82">
        <v>24966.25</v>
      </c>
      <c r="I28" s="82">
        <v>0</v>
      </c>
      <c r="J28" s="82">
        <v>57191.250000000007</v>
      </c>
      <c r="K28" s="82">
        <v>10310</v>
      </c>
      <c r="L28" s="65"/>
      <c r="M28" s="37"/>
      <c r="N28" s="37"/>
      <c r="O28" s="37"/>
      <c r="P28" s="37"/>
      <c r="Q28" s="37"/>
      <c r="R28" s="37"/>
    </row>
    <row r="29" spans="1:18" x14ac:dyDescent="0.35">
      <c r="A29" s="37"/>
      <c r="B29" s="51"/>
      <c r="C29" s="71"/>
      <c r="D29" s="71"/>
      <c r="E29" s="83">
        <v>0.2</v>
      </c>
      <c r="F29" s="53"/>
      <c r="G29" s="65"/>
      <c r="H29" s="65">
        <f>+H28*E29</f>
        <v>4993.25</v>
      </c>
      <c r="I29" s="65"/>
      <c r="J29" s="65"/>
      <c r="K29" s="65"/>
      <c r="L29" s="65"/>
      <c r="M29" s="37"/>
      <c r="N29" s="37"/>
      <c r="O29" s="37"/>
      <c r="P29" s="37"/>
      <c r="Q29" s="37"/>
      <c r="R29" s="37"/>
    </row>
    <row r="30" spans="1:18" x14ac:dyDescent="0.35">
      <c r="A30" s="37"/>
      <c r="B30" s="51"/>
      <c r="C30" s="71"/>
      <c r="D30" s="71"/>
      <c r="E30" s="83"/>
      <c r="F30" s="53"/>
      <c r="G30" s="65"/>
      <c r="H30" s="65"/>
      <c r="I30" s="65"/>
      <c r="J30" s="65"/>
      <c r="K30" s="65"/>
      <c r="L30" s="65"/>
      <c r="M30" s="37"/>
      <c r="N30" s="37"/>
      <c r="O30" s="37"/>
      <c r="P30" s="37"/>
      <c r="Q30" s="37"/>
      <c r="R30" s="37"/>
    </row>
    <row r="31" spans="1:18" x14ac:dyDescent="0.35">
      <c r="A31" s="37"/>
      <c r="B31" s="51"/>
      <c r="C31" s="71"/>
      <c r="D31" s="71"/>
      <c r="E31" s="83"/>
      <c r="F31" s="53"/>
      <c r="G31" s="65"/>
      <c r="H31" s="65"/>
      <c r="I31" s="65"/>
      <c r="J31" s="65"/>
      <c r="K31" s="65"/>
      <c r="L31" s="65"/>
      <c r="M31" s="37"/>
      <c r="N31" s="37"/>
      <c r="O31" s="37"/>
      <c r="P31" s="37"/>
      <c r="Q31" s="37"/>
      <c r="R31" s="37"/>
    </row>
    <row r="32" spans="1:18" x14ac:dyDescent="0.35">
      <c r="A32" s="37"/>
      <c r="B32" s="51"/>
      <c r="C32" s="71"/>
      <c r="D32" s="48"/>
      <c r="E32" s="49"/>
      <c r="F32" s="45"/>
      <c r="G32" s="50" t="s">
        <v>145</v>
      </c>
      <c r="H32" s="50"/>
      <c r="I32" s="50" t="s">
        <v>23</v>
      </c>
      <c r="J32" s="50"/>
      <c r="K32" s="129" t="s">
        <v>145</v>
      </c>
      <c r="L32" s="129"/>
      <c r="M32" s="37"/>
      <c r="N32" s="37"/>
      <c r="O32" s="37"/>
      <c r="P32" s="37"/>
      <c r="Q32" s="37"/>
      <c r="R32" s="37"/>
    </row>
    <row r="33" spans="1:18" x14ac:dyDescent="0.35">
      <c r="A33" s="37"/>
      <c r="B33" s="51"/>
      <c r="C33" s="71"/>
      <c r="D33" s="71"/>
      <c r="E33" s="52"/>
      <c r="F33" s="53"/>
      <c r="G33" s="65"/>
      <c r="H33" s="65"/>
      <c r="I33" s="65"/>
      <c r="J33" s="65"/>
      <c r="K33" s="65"/>
      <c r="L33" s="65"/>
      <c r="M33" s="37"/>
      <c r="N33" s="37"/>
      <c r="O33" s="37"/>
      <c r="P33" s="37"/>
      <c r="Q33" s="37"/>
      <c r="R33" s="37"/>
    </row>
    <row r="34" spans="1:18" x14ac:dyDescent="0.35">
      <c r="A34" s="85" t="s">
        <v>124</v>
      </c>
      <c r="B34" s="4" t="s">
        <v>125</v>
      </c>
      <c r="C34" s="88">
        <v>1</v>
      </c>
      <c r="D34" s="88">
        <v>12</v>
      </c>
      <c r="E34" s="89">
        <f>+M34*0.78</f>
        <v>7761</v>
      </c>
      <c r="F34" s="86">
        <f t="shared" ref="F34:F47" si="5">IF(($C$3-C34+1)/D34&lt;1, ($C$3-C34+1)/D34,100%)</f>
        <v>1</v>
      </c>
      <c r="G34" s="87">
        <f t="shared" ref="G34:G47" si="6">E34*F34-I34</f>
        <v>7761</v>
      </c>
      <c r="H34" s="87">
        <f t="shared" ref="H34:H47" si="7">E34-G34-I34</f>
        <v>0</v>
      </c>
      <c r="I34" s="87">
        <v>0</v>
      </c>
      <c r="J34" s="87">
        <f t="shared" ref="J34:J47" si="8">G34+I34</f>
        <v>7761</v>
      </c>
      <c r="K34" s="87"/>
      <c r="L34" s="87"/>
      <c r="M34" s="89">
        <v>9950</v>
      </c>
      <c r="N34" s="37"/>
      <c r="O34" s="37"/>
      <c r="P34" s="37"/>
      <c r="Q34" s="37"/>
      <c r="R34" s="37"/>
    </row>
    <row r="35" spans="1:18" x14ac:dyDescent="0.35">
      <c r="A35" s="85" t="s">
        <v>126</v>
      </c>
      <c r="B35" s="4" t="s">
        <v>125</v>
      </c>
      <c r="C35" s="88">
        <v>2</v>
      </c>
      <c r="D35" s="88">
        <v>12</v>
      </c>
      <c r="E35" s="89">
        <f t="shared" ref="E35:E47" si="9">+M35*0.78</f>
        <v>7195.5</v>
      </c>
      <c r="F35" s="86">
        <f t="shared" si="5"/>
        <v>0.91666666666666663</v>
      </c>
      <c r="G35" s="87">
        <f t="shared" si="6"/>
        <v>6595.875</v>
      </c>
      <c r="H35" s="87">
        <f t="shared" si="7"/>
        <v>599.625</v>
      </c>
      <c r="I35" s="87">
        <v>0</v>
      </c>
      <c r="J35" s="87">
        <f t="shared" si="8"/>
        <v>6595.875</v>
      </c>
      <c r="K35" s="87"/>
      <c r="L35" s="87"/>
      <c r="M35" s="89">
        <v>9225</v>
      </c>
      <c r="N35" s="37"/>
      <c r="O35" s="37"/>
      <c r="P35" s="37"/>
      <c r="Q35" s="37"/>
      <c r="R35" s="37"/>
    </row>
    <row r="36" spans="1:18" x14ac:dyDescent="0.35">
      <c r="A36" s="85" t="s">
        <v>127</v>
      </c>
      <c r="B36" s="4" t="s">
        <v>128</v>
      </c>
      <c r="C36" s="88">
        <v>2</v>
      </c>
      <c r="D36" s="88">
        <v>12</v>
      </c>
      <c r="E36" s="89">
        <f t="shared" si="9"/>
        <v>7761</v>
      </c>
      <c r="F36" s="86">
        <f t="shared" si="5"/>
        <v>0.91666666666666663</v>
      </c>
      <c r="G36" s="87">
        <f t="shared" si="6"/>
        <v>7114.25</v>
      </c>
      <c r="H36" s="87">
        <f t="shared" si="7"/>
        <v>646.75</v>
      </c>
      <c r="I36" s="87">
        <v>0</v>
      </c>
      <c r="J36" s="87">
        <f t="shared" si="8"/>
        <v>7114.25</v>
      </c>
      <c r="K36" s="87"/>
      <c r="L36" s="87"/>
      <c r="M36" s="89">
        <v>9950</v>
      </c>
      <c r="N36" s="37"/>
      <c r="O36" s="37"/>
      <c r="P36" s="37"/>
      <c r="Q36" s="37"/>
      <c r="R36" s="37"/>
    </row>
    <row r="37" spans="1:18" x14ac:dyDescent="0.35">
      <c r="A37" s="85" t="s">
        <v>129</v>
      </c>
      <c r="B37" s="4" t="s">
        <v>125</v>
      </c>
      <c r="C37" s="88">
        <v>3</v>
      </c>
      <c r="D37" s="88">
        <v>12</v>
      </c>
      <c r="E37" s="89">
        <f t="shared" si="9"/>
        <v>7761</v>
      </c>
      <c r="F37" s="86">
        <f t="shared" si="5"/>
        <v>0.83333333333333337</v>
      </c>
      <c r="G37" s="87">
        <f t="shared" si="6"/>
        <v>6467.5</v>
      </c>
      <c r="H37" s="87">
        <f t="shared" si="7"/>
        <v>1293.5</v>
      </c>
      <c r="I37" s="87">
        <v>0</v>
      </c>
      <c r="J37" s="87">
        <f t="shared" si="8"/>
        <v>6467.5</v>
      </c>
      <c r="K37" s="87"/>
      <c r="L37" s="87"/>
      <c r="M37" s="89">
        <v>9950</v>
      </c>
      <c r="N37" s="37"/>
      <c r="O37" s="37"/>
      <c r="P37" s="37"/>
      <c r="Q37" s="37"/>
      <c r="R37" s="37"/>
    </row>
    <row r="38" spans="1:18" x14ac:dyDescent="0.35">
      <c r="A38" s="85" t="s">
        <v>53</v>
      </c>
      <c r="B38" s="4" t="s">
        <v>125</v>
      </c>
      <c r="C38" s="88">
        <v>3</v>
      </c>
      <c r="D38" s="88">
        <v>12</v>
      </c>
      <c r="E38" s="89">
        <f>+M38*0.78</f>
        <v>7761</v>
      </c>
      <c r="F38" s="86">
        <f>IF(($C$3-C38+1)/D38&lt;1, ($C$3-C38+1)/D38,100%)</f>
        <v>0.83333333333333337</v>
      </c>
      <c r="G38" s="87">
        <f>E38*F38-I38</f>
        <v>6467.5</v>
      </c>
      <c r="H38" s="87">
        <f>E38-G38-I38</f>
        <v>1293.5</v>
      </c>
      <c r="I38" s="87">
        <v>0</v>
      </c>
      <c r="J38" s="87">
        <f>G38+I38</f>
        <v>6467.5</v>
      </c>
      <c r="K38" s="87"/>
      <c r="L38" s="87"/>
      <c r="M38" s="89">
        <v>9950</v>
      </c>
      <c r="N38" s="37"/>
      <c r="O38" s="37"/>
      <c r="P38" s="37"/>
      <c r="Q38" s="37"/>
      <c r="R38" s="37"/>
    </row>
    <row r="39" spans="1:18" x14ac:dyDescent="0.35">
      <c r="A39" s="85" t="s">
        <v>130</v>
      </c>
      <c r="B39" s="4" t="s">
        <v>131</v>
      </c>
      <c r="C39" s="88">
        <v>3</v>
      </c>
      <c r="D39" s="88">
        <v>12</v>
      </c>
      <c r="E39" s="89">
        <f t="shared" si="9"/>
        <v>280.8</v>
      </c>
      <c r="F39" s="86">
        <f t="shared" si="5"/>
        <v>0.83333333333333337</v>
      </c>
      <c r="G39" s="87">
        <f t="shared" si="6"/>
        <v>234.00000000000003</v>
      </c>
      <c r="H39" s="87">
        <f t="shared" si="7"/>
        <v>46.799999999999983</v>
      </c>
      <c r="I39" s="87">
        <v>0</v>
      </c>
      <c r="J39" s="87">
        <f t="shared" si="8"/>
        <v>234.00000000000003</v>
      </c>
      <c r="K39" s="87"/>
      <c r="L39" s="87"/>
      <c r="M39" s="89">
        <v>360</v>
      </c>
      <c r="N39" s="37"/>
      <c r="O39" s="37"/>
      <c r="P39" s="37"/>
      <c r="Q39" s="37"/>
      <c r="R39" s="37"/>
    </row>
    <row r="40" spans="1:18" x14ac:dyDescent="0.35">
      <c r="A40" s="85" t="s">
        <v>132</v>
      </c>
      <c r="B40" s="4" t="s">
        <v>125</v>
      </c>
      <c r="C40" s="88">
        <v>4</v>
      </c>
      <c r="D40" s="88">
        <v>12</v>
      </c>
      <c r="E40" s="89">
        <f t="shared" si="9"/>
        <v>526.5</v>
      </c>
      <c r="F40" s="86">
        <f t="shared" si="5"/>
        <v>0.75</v>
      </c>
      <c r="G40" s="87">
        <f t="shared" si="6"/>
        <v>394.875</v>
      </c>
      <c r="H40" s="87">
        <f t="shared" si="7"/>
        <v>131.625</v>
      </c>
      <c r="I40" s="87">
        <v>0</v>
      </c>
      <c r="J40" s="87">
        <f t="shared" si="8"/>
        <v>394.875</v>
      </c>
      <c r="K40" s="87"/>
      <c r="L40" s="87"/>
      <c r="M40" s="89">
        <v>675</v>
      </c>
      <c r="N40" s="37"/>
      <c r="O40" s="37"/>
      <c r="P40" s="37"/>
      <c r="Q40" s="37"/>
      <c r="R40" s="37"/>
    </row>
    <row r="41" spans="1:18" x14ac:dyDescent="0.35">
      <c r="A41" s="85" t="s">
        <v>133</v>
      </c>
      <c r="B41" s="4" t="s">
        <v>134</v>
      </c>
      <c r="C41" s="88">
        <v>5</v>
      </c>
      <c r="D41" s="88">
        <v>12</v>
      </c>
      <c r="E41" s="89">
        <f t="shared" si="9"/>
        <v>1053</v>
      </c>
      <c r="F41" s="86">
        <f t="shared" si="5"/>
        <v>0.66666666666666663</v>
      </c>
      <c r="G41" s="87">
        <f t="shared" si="6"/>
        <v>702</v>
      </c>
      <c r="H41" s="87">
        <f t="shared" si="7"/>
        <v>351</v>
      </c>
      <c r="I41" s="87">
        <v>0</v>
      </c>
      <c r="J41" s="87">
        <f t="shared" si="8"/>
        <v>702</v>
      </c>
      <c r="K41" s="87"/>
      <c r="L41" s="87"/>
      <c r="M41" s="89">
        <v>1350</v>
      </c>
      <c r="N41" s="37"/>
      <c r="O41" s="37"/>
      <c r="P41" s="37"/>
      <c r="Q41" s="37"/>
      <c r="R41" s="37"/>
    </row>
    <row r="42" spans="1:18" x14ac:dyDescent="0.35">
      <c r="A42" s="85" t="s">
        <v>135</v>
      </c>
      <c r="B42" s="4" t="s">
        <v>136</v>
      </c>
      <c r="C42" s="88">
        <v>7</v>
      </c>
      <c r="D42" s="88">
        <v>12</v>
      </c>
      <c r="E42" s="89">
        <f t="shared" si="9"/>
        <v>7761</v>
      </c>
      <c r="F42" s="86">
        <f t="shared" si="5"/>
        <v>0.5</v>
      </c>
      <c r="G42" s="87">
        <f t="shared" si="6"/>
        <v>3880.5</v>
      </c>
      <c r="H42" s="87">
        <f t="shared" si="7"/>
        <v>3880.5</v>
      </c>
      <c r="I42" s="87">
        <v>0</v>
      </c>
      <c r="J42" s="87">
        <f t="shared" si="8"/>
        <v>3880.5</v>
      </c>
      <c r="K42" s="87"/>
      <c r="L42" s="87"/>
      <c r="M42" s="89">
        <v>9950</v>
      </c>
      <c r="N42" s="37"/>
      <c r="O42" s="37"/>
      <c r="P42" s="37"/>
      <c r="Q42" s="37"/>
      <c r="R42" s="37"/>
    </row>
    <row r="43" spans="1:18" x14ac:dyDescent="0.35">
      <c r="A43" s="85" t="s">
        <v>137</v>
      </c>
      <c r="B43" s="4" t="s">
        <v>138</v>
      </c>
      <c r="C43" s="88">
        <v>8</v>
      </c>
      <c r="D43" s="88">
        <v>12</v>
      </c>
      <c r="E43" s="89">
        <f t="shared" si="9"/>
        <v>3053.7000000000003</v>
      </c>
      <c r="F43" s="86">
        <f t="shared" si="5"/>
        <v>0.41666666666666669</v>
      </c>
      <c r="G43" s="87">
        <f t="shared" si="6"/>
        <v>1272.3750000000002</v>
      </c>
      <c r="H43" s="87">
        <f t="shared" si="7"/>
        <v>1781.325</v>
      </c>
      <c r="I43" s="87">
        <v>0</v>
      </c>
      <c r="J43" s="87">
        <f t="shared" si="8"/>
        <v>1272.3750000000002</v>
      </c>
      <c r="K43" s="87"/>
      <c r="L43" s="87"/>
      <c r="M43" s="89">
        <v>3915</v>
      </c>
      <c r="N43" s="37"/>
      <c r="O43" s="37"/>
      <c r="P43" s="37"/>
      <c r="Q43" s="37"/>
      <c r="R43" s="37"/>
    </row>
    <row r="44" spans="1:18" x14ac:dyDescent="0.35">
      <c r="A44" s="85" t="s">
        <v>68</v>
      </c>
      <c r="B44" s="4" t="s">
        <v>139</v>
      </c>
      <c r="C44" s="88">
        <v>8</v>
      </c>
      <c r="D44" s="88">
        <v>12</v>
      </c>
      <c r="E44" s="89">
        <f t="shared" si="9"/>
        <v>280.8</v>
      </c>
      <c r="F44" s="86">
        <f t="shared" si="5"/>
        <v>0.41666666666666669</v>
      </c>
      <c r="G44" s="87">
        <f t="shared" si="6"/>
        <v>117.00000000000001</v>
      </c>
      <c r="H44" s="87">
        <f t="shared" si="7"/>
        <v>163.80000000000001</v>
      </c>
      <c r="I44" s="87">
        <v>0</v>
      </c>
      <c r="J44" s="87">
        <f t="shared" si="8"/>
        <v>117.00000000000001</v>
      </c>
      <c r="K44" s="87"/>
      <c r="L44" s="87"/>
      <c r="M44" s="89">
        <v>360</v>
      </c>
      <c r="N44" s="37"/>
      <c r="O44" s="37"/>
      <c r="P44" s="37"/>
      <c r="Q44" s="37"/>
      <c r="R44" s="37"/>
    </row>
    <row r="45" spans="1:18" x14ac:dyDescent="0.35">
      <c r="A45" s="85" t="s">
        <v>140</v>
      </c>
      <c r="B45" s="4" t="s">
        <v>141</v>
      </c>
      <c r="C45" s="88">
        <v>9</v>
      </c>
      <c r="D45" s="88">
        <v>12</v>
      </c>
      <c r="E45" s="89">
        <f t="shared" si="9"/>
        <v>4845.75</v>
      </c>
      <c r="F45" s="86">
        <f t="shared" si="5"/>
        <v>0.33333333333333331</v>
      </c>
      <c r="G45" s="87">
        <f t="shared" si="6"/>
        <v>1615.25</v>
      </c>
      <c r="H45" s="87">
        <f t="shared" si="7"/>
        <v>3230.5</v>
      </c>
      <c r="I45" s="87">
        <v>0</v>
      </c>
      <c r="J45" s="87">
        <f t="shared" si="8"/>
        <v>1615.25</v>
      </c>
      <c r="K45" s="87"/>
      <c r="L45" s="87"/>
      <c r="M45" s="89">
        <v>6212.5</v>
      </c>
      <c r="N45" s="37"/>
      <c r="O45" s="37"/>
      <c r="P45" s="37"/>
      <c r="Q45" s="37"/>
      <c r="R45" s="37"/>
    </row>
    <row r="46" spans="1:18" x14ac:dyDescent="0.35">
      <c r="A46" s="85" t="s">
        <v>142</v>
      </c>
      <c r="B46" s="4" t="s">
        <v>23</v>
      </c>
      <c r="C46" s="88">
        <v>10</v>
      </c>
      <c r="D46" s="88">
        <v>12</v>
      </c>
      <c r="E46" s="89">
        <f t="shared" si="9"/>
        <v>7761</v>
      </c>
      <c r="F46" s="86">
        <f t="shared" si="5"/>
        <v>0.25</v>
      </c>
      <c r="G46" s="87">
        <f t="shared" si="6"/>
        <v>1940.25</v>
      </c>
      <c r="H46" s="87">
        <f t="shared" si="7"/>
        <v>5820.75</v>
      </c>
      <c r="I46" s="87">
        <v>0</v>
      </c>
      <c r="J46" s="87">
        <f t="shared" si="8"/>
        <v>1940.25</v>
      </c>
      <c r="K46" s="87" t="s">
        <v>23</v>
      </c>
      <c r="L46" s="87"/>
      <c r="M46" s="89">
        <v>9950</v>
      </c>
      <c r="N46" s="37"/>
      <c r="O46" s="37"/>
      <c r="P46" s="37"/>
      <c r="Q46" s="37"/>
      <c r="R46" s="37"/>
    </row>
    <row r="47" spans="1:18" x14ac:dyDescent="0.35">
      <c r="A47" s="95" t="s">
        <v>143</v>
      </c>
      <c r="B47" s="5"/>
      <c r="C47" s="96">
        <v>11</v>
      </c>
      <c r="D47" s="96">
        <v>12</v>
      </c>
      <c r="E47" s="97">
        <f t="shared" si="9"/>
        <v>280.8</v>
      </c>
      <c r="F47" s="98">
        <f t="shared" si="5"/>
        <v>0.16666666666666666</v>
      </c>
      <c r="G47" s="99">
        <f t="shared" si="6"/>
        <v>46.8</v>
      </c>
      <c r="H47" s="99">
        <f t="shared" si="7"/>
        <v>234</v>
      </c>
      <c r="I47" s="99">
        <v>0</v>
      </c>
      <c r="J47" s="99">
        <f t="shared" si="8"/>
        <v>46.8</v>
      </c>
      <c r="K47" s="99" t="s">
        <v>23</v>
      </c>
      <c r="L47" s="99"/>
      <c r="M47" s="97">
        <v>360</v>
      </c>
      <c r="N47" s="37"/>
      <c r="O47" s="37"/>
      <c r="P47" s="37"/>
      <c r="Q47" s="37"/>
      <c r="R47" s="37"/>
    </row>
    <row r="48" spans="1:18" ht="15" thickBot="1" x14ac:dyDescent="0.4">
      <c r="A48" s="75" t="s">
        <v>145</v>
      </c>
      <c r="B48" s="100" t="s">
        <v>146</v>
      </c>
      <c r="C48" s="76"/>
      <c r="D48" s="76"/>
      <c r="E48" s="101">
        <f>SUM(E34:E47)</f>
        <v>64082.850000000006</v>
      </c>
      <c r="F48" s="102"/>
      <c r="G48" s="103">
        <f>SUM(G34:G47)</f>
        <v>44609.175000000003</v>
      </c>
      <c r="H48" s="103">
        <f t="shared" ref="H48:M48" si="10">SUM(H34:H47)</f>
        <v>19473.674999999999</v>
      </c>
      <c r="I48" s="103">
        <f t="shared" si="10"/>
        <v>0</v>
      </c>
      <c r="J48" s="103">
        <f t="shared" si="10"/>
        <v>44609.175000000003</v>
      </c>
      <c r="K48" s="103">
        <f t="shared" si="10"/>
        <v>0</v>
      </c>
      <c r="L48" s="103">
        <f t="shared" si="10"/>
        <v>0</v>
      </c>
      <c r="M48" s="103">
        <f t="shared" si="10"/>
        <v>82157.5</v>
      </c>
      <c r="N48" s="37"/>
      <c r="O48" s="37"/>
      <c r="P48" s="37"/>
      <c r="Q48" s="37"/>
      <c r="R48" s="37"/>
    </row>
    <row r="49" spans="1:18" ht="15" thickTop="1" x14ac:dyDescent="0.35">
      <c r="A49" s="37"/>
      <c r="B49" s="51"/>
      <c r="C49" s="71"/>
      <c r="D49" s="71"/>
      <c r="E49" s="52"/>
      <c r="F49" s="53"/>
      <c r="G49" s="65"/>
      <c r="H49" s="65"/>
      <c r="I49" s="65"/>
      <c r="J49" s="65"/>
      <c r="K49" s="65"/>
      <c r="L49" s="65"/>
      <c r="M49" s="37"/>
      <c r="N49" s="37"/>
      <c r="O49" s="37"/>
      <c r="P49" s="37"/>
      <c r="Q49" s="37"/>
      <c r="R49" s="37"/>
    </row>
    <row r="50" spans="1:18" x14ac:dyDescent="0.35">
      <c r="A50" s="37"/>
      <c r="B50" s="51"/>
      <c r="C50" s="71"/>
      <c r="D50" s="71"/>
      <c r="E50" s="52"/>
      <c r="F50" s="53"/>
      <c r="G50" s="65"/>
      <c r="H50" s="65"/>
      <c r="I50" s="65"/>
      <c r="J50" s="65"/>
      <c r="K50" s="65"/>
      <c r="L50" s="65"/>
      <c r="M50" s="37"/>
      <c r="N50" s="37"/>
      <c r="O50" s="37"/>
      <c r="P50" s="37"/>
      <c r="Q50" s="37"/>
      <c r="R50" s="37"/>
    </row>
    <row r="51" spans="1:18" x14ac:dyDescent="0.35">
      <c r="A51" s="37"/>
      <c r="B51" s="78" t="s">
        <v>145</v>
      </c>
      <c r="C51" s="79"/>
      <c r="D51" s="79">
        <v>12</v>
      </c>
      <c r="E51" s="80">
        <v>64082.850000000006</v>
      </c>
      <c r="F51" s="81"/>
      <c r="G51" s="82">
        <v>44609.175000000003</v>
      </c>
      <c r="H51" s="82">
        <v>19473.674999999999</v>
      </c>
      <c r="I51" s="82">
        <v>0</v>
      </c>
      <c r="J51" s="82">
        <v>44609.175000000003</v>
      </c>
      <c r="K51" s="82">
        <v>0</v>
      </c>
      <c r="L51" s="82">
        <v>0</v>
      </c>
      <c r="M51" s="84">
        <v>82157.5</v>
      </c>
      <c r="N51" s="37"/>
      <c r="O51" s="37"/>
      <c r="P51" s="37"/>
      <c r="Q51" s="37"/>
      <c r="R51" s="37"/>
    </row>
    <row r="52" spans="1:18" x14ac:dyDescent="0.35">
      <c r="A52" s="37"/>
      <c r="B52" s="51"/>
      <c r="C52" s="71"/>
      <c r="D52" s="71"/>
      <c r="E52" s="83">
        <v>0.2</v>
      </c>
      <c r="F52" s="53"/>
      <c r="G52" s="65">
        <f>+G51*E52</f>
        <v>8921.8350000000009</v>
      </c>
      <c r="H52" s="65" t="s">
        <v>23</v>
      </c>
      <c r="I52" s="65"/>
      <c r="J52" s="65"/>
      <c r="K52" s="65"/>
      <c r="L52" s="65"/>
      <c r="M52" s="37"/>
      <c r="N52" s="37"/>
      <c r="O52" s="37"/>
      <c r="P52" s="37"/>
      <c r="Q52" s="37"/>
      <c r="R52" s="37"/>
    </row>
    <row r="53" spans="1:18" x14ac:dyDescent="0.35">
      <c r="A53" s="37"/>
      <c r="B53" s="51"/>
      <c r="C53" s="71"/>
      <c r="D53" s="71"/>
      <c r="E53" s="52"/>
      <c r="F53" s="53"/>
      <c r="G53" s="65"/>
      <c r="H53" s="65"/>
      <c r="I53" s="65"/>
      <c r="J53" s="65"/>
      <c r="K53" s="65"/>
      <c r="L53" s="65"/>
      <c r="M53" s="37"/>
      <c r="N53" s="37"/>
      <c r="O53" s="37"/>
      <c r="P53" s="37"/>
      <c r="Q53" s="37"/>
      <c r="R53" s="37"/>
    </row>
    <row r="55" spans="1:18" ht="15" thickBot="1" x14ac:dyDescent="0.4">
      <c r="B55" s="110" t="s">
        <v>147</v>
      </c>
      <c r="C55" s="110"/>
      <c r="D55" s="110"/>
      <c r="E55" s="110"/>
      <c r="F55" s="110"/>
      <c r="G55" s="111">
        <f>+H29+G52</f>
        <v>13915.085000000001</v>
      </c>
      <c r="H55" s="111" t="s">
        <v>23</v>
      </c>
      <c r="I55" s="110"/>
      <c r="J55" s="110"/>
      <c r="K55" s="110"/>
      <c r="L55" s="110"/>
      <c r="M55" s="110"/>
    </row>
    <row r="56" spans="1:18" ht="15" thickTop="1" x14ac:dyDescent="0.35"/>
  </sheetData>
  <mergeCells count="5">
    <mergeCell ref="K5:L5"/>
    <mergeCell ref="C6:C7"/>
    <mergeCell ref="D6:D7"/>
    <mergeCell ref="K7:L7"/>
    <mergeCell ref="K32:L3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 Emerg Spending</vt:lpstr>
      <vt:lpstr>Emerg Members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cathie</dc:creator>
  <cp:lastModifiedBy>Elysa Jones</cp:lastModifiedBy>
  <cp:lastPrinted>2018-09-21T21:00:52Z</cp:lastPrinted>
  <dcterms:created xsi:type="dcterms:W3CDTF">2018-09-21T20:40:52Z</dcterms:created>
  <dcterms:modified xsi:type="dcterms:W3CDTF">2018-11-04T23:43:11Z</dcterms:modified>
</cp:coreProperties>
</file>