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KI FS" sheetId="1" r:id="rId1"/>
    <sheet name="PKI Rev" sheetId="2" r:id="rId2"/>
    <sheet name="PKI Exp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<sst xmlns="http://schemas.openxmlformats.org/spreadsheetml/2006/main" count="60" uniqueCount="48">
  <si>
    <t>PKI FORUM</t>
  </si>
  <si>
    <t>STATEMENT OF ACTIVITIES</t>
  </si>
  <si>
    <t xml:space="preserve">Month of </t>
  </si>
  <si>
    <t xml:space="preserve"> </t>
  </si>
  <si>
    <t>Budget</t>
  </si>
  <si>
    <t>$ Over Budget</t>
  </si>
  <si>
    <t>% of Budget</t>
  </si>
  <si>
    <t>Membership Income</t>
  </si>
  <si>
    <t>Sponsor Renewal</t>
  </si>
  <si>
    <t>Contributor &gt;10 Employees Renewal</t>
  </si>
  <si>
    <t>Non Profit New</t>
  </si>
  <si>
    <t>Associates</t>
  </si>
  <si>
    <t>TOTAL Membership Revenues</t>
  </si>
  <si>
    <t xml:space="preserve"> DEFERRED REVENUE IS - PKI</t>
  </si>
  <si>
    <t>Cancellations Adjustments</t>
  </si>
  <si>
    <t>Total Adjusted Membership Revenue</t>
  </si>
  <si>
    <t>Total PKI  Income  (40%)</t>
  </si>
  <si>
    <t>Expenses</t>
  </si>
  <si>
    <t>Membership Section PKI expenses</t>
  </si>
  <si>
    <t xml:space="preserve">Total Expenses: PKI </t>
  </si>
  <si>
    <t>Net Income  : PKI Member Section</t>
  </si>
  <si>
    <t>Fy05 Carryover</t>
  </si>
  <si>
    <t>Fy06 Rec Revenues</t>
  </si>
  <si>
    <t>Total Funds Available</t>
  </si>
  <si>
    <t>YTD Funds Spent</t>
  </si>
  <si>
    <t>Balance of Available Funds</t>
  </si>
  <si>
    <t>FY2006 Year To Date  Q1</t>
  </si>
  <si>
    <t>PKI Fy 2006 Revenues</t>
  </si>
  <si>
    <t>Date</t>
  </si>
  <si>
    <t>Member</t>
  </si>
  <si>
    <t>Amount</t>
  </si>
  <si>
    <t xml:space="preserve">RSA Security Inc. </t>
  </si>
  <si>
    <t xml:space="preserve">FundSERV         </t>
  </si>
  <si>
    <t>as of Jan 31, 2006</t>
  </si>
  <si>
    <t xml:space="preserve">Forum Systems    </t>
  </si>
  <si>
    <t xml:space="preserve">Cybertrust/Betrust  </t>
  </si>
  <si>
    <t xml:space="preserve">Pennsylvanic Assoc of Notaries  </t>
  </si>
  <si>
    <t>PKI Fy 2006 Expenses</t>
  </si>
  <si>
    <t>Vendor</t>
  </si>
  <si>
    <t xml:space="preserve">Peter Furniss,  UK </t>
  </si>
  <si>
    <t xml:space="preserve">Visa International   </t>
  </si>
  <si>
    <t>Sterling Commerce</t>
  </si>
  <si>
    <t>YTD Feb 28, 2006</t>
  </si>
  <si>
    <t>YTD March 31, 2006</t>
  </si>
  <si>
    <t xml:space="preserve">Jiafu Yu     Reimb  Exp to Attend  </t>
  </si>
  <si>
    <t xml:space="preserve">Jiafu Yu     Reimb Exp. for Visa  </t>
  </si>
  <si>
    <t>Lockstep Consultants</t>
  </si>
  <si>
    <t>June Leung    Reimb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</si>
</sst>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#%_);\(#,##0.0#%\)"/>
    <numFmt numFmtId="165" formatCode="#,##0.00_);#,##0.00\-"/>
    <numFmt numFmtId="166" formatCode="m/d/yyyy"/>
  </numFmts>
  <fonts count="9"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3" fontId="4" fillId="0" borderId="0" xfId="15" applyFont="1" applyFill="1" applyBorder="1" applyAlignment="1">
      <alignment/>
    </xf>
    <xf numFmtId="43" fontId="4" fillId="0" borderId="0" xfId="15" applyFont="1" applyBorder="1" applyAlignment="1">
      <alignment/>
    </xf>
    <xf numFmtId="43" fontId="4" fillId="0" borderId="0" xfId="15" applyFont="1" applyBorder="1" applyAlignment="1">
      <alignment/>
    </xf>
    <xf numFmtId="164" fontId="4" fillId="0" borderId="0" xfId="0" applyNumberFormat="1" applyFont="1" applyBorder="1" applyAlignment="1">
      <alignment/>
    </xf>
    <xf numFmtId="43" fontId="4" fillId="0" borderId="0" xfId="15" applyFont="1" applyAlignment="1">
      <alignment horizontal="right" vertical="center"/>
    </xf>
    <xf numFmtId="49" fontId="1" fillId="0" borderId="1" xfId="0" applyNumberFormat="1" applyFont="1" applyBorder="1" applyAlignment="1">
      <alignment/>
    </xf>
    <xf numFmtId="43" fontId="4" fillId="0" borderId="1" xfId="15" applyFont="1" applyFill="1" applyBorder="1" applyAlignment="1">
      <alignment/>
    </xf>
    <xf numFmtId="43" fontId="4" fillId="0" borderId="1" xfId="15" applyFont="1" applyBorder="1" applyAlignment="1">
      <alignment/>
    </xf>
    <xf numFmtId="43" fontId="4" fillId="0" borderId="1" xfId="15" applyFont="1" applyBorder="1" applyAlignment="1">
      <alignment/>
    </xf>
    <xf numFmtId="164" fontId="4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3" fontId="0" fillId="0" borderId="0" xfId="15" applyAlignment="1">
      <alignment/>
    </xf>
    <xf numFmtId="4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3" fontId="1" fillId="0" borderId="2" xfId="15" applyFont="1" applyFill="1" applyBorder="1" applyAlignment="1">
      <alignment/>
    </xf>
    <xf numFmtId="43" fontId="1" fillId="0" borderId="2" xfId="15" applyFont="1" applyBorder="1" applyAlignment="1">
      <alignment/>
    </xf>
    <xf numFmtId="9" fontId="1" fillId="0" borderId="2" xfId="19" applyFont="1" applyBorder="1" applyAlignment="1">
      <alignment/>
    </xf>
    <xf numFmtId="43" fontId="4" fillId="0" borderId="0" xfId="15" applyFont="1" applyFill="1" applyAlignment="1">
      <alignment/>
    </xf>
    <xf numFmtId="43" fontId="4" fillId="0" borderId="0" xfId="15" applyFont="1" applyAlignment="1">
      <alignment/>
    </xf>
    <xf numFmtId="43" fontId="4" fillId="0" borderId="0" xfId="15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3" fontId="4" fillId="0" borderId="0" xfId="15" applyFont="1" applyBorder="1" applyAlignment="1">
      <alignment horizontal="right" vertical="center"/>
    </xf>
    <xf numFmtId="43" fontId="5" fillId="0" borderId="0" xfId="15" applyFont="1" applyAlignment="1">
      <alignment/>
    </xf>
    <xf numFmtId="0" fontId="5" fillId="0" borderId="0" xfId="0" applyFont="1" applyAlignment="1">
      <alignment/>
    </xf>
    <xf numFmtId="43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165" fontId="6" fillId="0" borderId="0" xfId="0" applyFont="1" applyAlignment="1">
      <alignment horizontal="right" vertical="center"/>
    </xf>
    <xf numFmtId="166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43" fontId="6" fillId="0" borderId="0" xfId="15" applyFont="1" applyFill="1" applyBorder="1" applyAlignment="1" applyProtection="1">
      <alignment/>
      <protection/>
    </xf>
    <xf numFmtId="43" fontId="6" fillId="0" borderId="0" xfId="15" applyFont="1" applyAlignment="1">
      <alignment horizontal="right" vertical="center"/>
    </xf>
    <xf numFmtId="43" fontId="6" fillId="0" borderId="1" xfId="15" applyFont="1" applyFill="1" applyBorder="1" applyAlignment="1" applyProtection="1">
      <alignment/>
      <protection/>
    </xf>
    <xf numFmtId="166" fontId="6" fillId="0" borderId="0" xfId="0" applyFont="1" applyAlignment="1">
      <alignment vertical="center"/>
    </xf>
    <xf numFmtId="166" fontId="6" fillId="0" borderId="0" xfId="0" applyFont="1" applyAlignment="1">
      <alignment horizontal="left" vertical="center"/>
    </xf>
    <xf numFmtId="165" fontId="6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44" fontId="6" fillId="0" borderId="1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0" fontId="4" fillId="0" borderId="1" xfId="19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%2006-Financials%20Draft%20%2006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06 Board Document"/>
      <sheetName val="Mar06 P&amp;L Overview  "/>
      <sheetName val="Mar 06MS Funds"/>
      <sheetName val="FY06 OASIS&amp;MS Summary"/>
      <sheetName val="Mar06 Cons Mo Bal Sheet"/>
      <sheetName val="Mar06 BalSht Comp"/>
      <sheetName val=" 06 MemberStats"/>
      <sheetName val="MA signed"/>
      <sheetName val="NonRenewal %"/>
      <sheetName val="Mar06 Member New"/>
      <sheetName val="Mar06 Member Renew"/>
      <sheetName val="Mar06 Sales"/>
      <sheetName val="Mar06 Adopt Serv"/>
      <sheetName val="Mar06 Month Compr "/>
      <sheetName val="Mar06 Month Act-Budg Expanded"/>
      <sheetName val="Mar 06YTD Comp "/>
      <sheetName val="Mar06 YTD Act-Budget  Expand"/>
      <sheetName val=" AR"/>
      <sheetName val="CGM 06"/>
      <sheetName val="DCML06"/>
      <sheetName val="Legal 06"/>
      <sheetName val=" PKI  06 "/>
      <sheetName val=" Trends AR &amp; Rev"/>
      <sheetName val="Members List"/>
    </sheetNames>
    <sheetDataSet>
      <sheetData sheetId="18">
        <row r="3">
          <cell r="B3" t="str">
            <v>as of March 31, 2006</v>
          </cell>
        </row>
        <row r="6">
          <cell r="C6" t="str">
            <v>Mar06</v>
          </cell>
          <cell r="AG6" t="str">
            <v>Jan- 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0.421875" style="34" customWidth="1"/>
    <col min="2" max="2" width="10.421875" style="2" customWidth="1"/>
    <col min="3" max="3" width="11.57421875" style="3" customWidth="1"/>
    <col min="4" max="4" width="11.7109375" style="0" customWidth="1"/>
    <col min="5" max="5" width="10.8515625" style="0" customWidth="1"/>
    <col min="6" max="6" width="2.7109375" style="0" customWidth="1"/>
    <col min="7" max="7" width="11.7109375" style="3" customWidth="1"/>
    <col min="8" max="8" width="12.00390625" style="3" customWidth="1"/>
    <col min="9" max="9" width="12.421875" style="0" customWidth="1"/>
    <col min="10" max="10" width="10.421875" style="0" customWidth="1"/>
  </cols>
  <sheetData>
    <row r="1" ht="12.75">
      <c r="A1" s="1" t="s">
        <v>0</v>
      </c>
    </row>
    <row r="2" ht="12.75">
      <c r="A2" s="1" t="s">
        <v>1</v>
      </c>
    </row>
    <row r="3" spans="1:8" ht="12.75">
      <c r="A3" s="4" t="str">
        <f>'[1]CGM 06'!$B$3</f>
        <v>as of March 31, 2006</v>
      </c>
      <c r="B3" s="5"/>
      <c r="C3" s="6"/>
      <c r="G3" s="6"/>
      <c r="H3" s="6"/>
    </row>
    <row r="4" spans="1:8" ht="12.75">
      <c r="A4" s="7"/>
      <c r="B4" s="8"/>
      <c r="C4" s="6"/>
      <c r="G4" s="36"/>
      <c r="H4" s="6"/>
    </row>
    <row r="5" spans="1:10" ht="12.75">
      <c r="A5" s="4"/>
      <c r="B5" s="60" t="s">
        <v>2</v>
      </c>
      <c r="C5" s="60"/>
      <c r="D5" s="60"/>
      <c r="E5" s="60"/>
      <c r="G5" s="60" t="s">
        <v>26</v>
      </c>
      <c r="H5" s="60"/>
      <c r="I5" s="60"/>
      <c r="J5" s="60"/>
    </row>
    <row r="6" spans="1:10" ht="12.75">
      <c r="A6" s="7" t="s">
        <v>3</v>
      </c>
      <c r="B6" s="61" t="str">
        <f>'[1]CGM 06'!$C$6</f>
        <v>Mar06</v>
      </c>
      <c r="C6" s="62" t="s">
        <v>4</v>
      </c>
      <c r="D6" s="62" t="s">
        <v>5</v>
      </c>
      <c r="E6" s="63" t="s">
        <v>6</v>
      </c>
      <c r="G6" s="62" t="str">
        <f>'[1]CGM 06'!$AG$6</f>
        <v>Jan- Dec</v>
      </c>
      <c r="H6" s="62" t="s">
        <v>4</v>
      </c>
      <c r="I6" s="62" t="s">
        <v>5</v>
      </c>
      <c r="J6" s="63" t="s">
        <v>6</v>
      </c>
    </row>
    <row r="7" spans="1:10" ht="12.75">
      <c r="A7" s="9" t="s">
        <v>7</v>
      </c>
      <c r="B7" s="10"/>
      <c r="C7" s="7"/>
      <c r="E7" s="11"/>
      <c r="G7" s="7"/>
      <c r="H7" s="7"/>
      <c r="J7" s="11"/>
    </row>
    <row r="8" spans="1:10" ht="12.75">
      <c r="A8" s="24" t="s">
        <v>8</v>
      </c>
      <c r="B8" s="16">
        <v>27000</v>
      </c>
      <c r="C8" s="16">
        <v>10800</v>
      </c>
      <c r="D8" s="14">
        <f>ROUND((B8-C8),5)</f>
        <v>16200</v>
      </c>
      <c r="E8" s="15">
        <f>ROUND(IF(C8=0,IF(B8=0,0,1),B8/C8),5)</f>
        <v>2.5</v>
      </c>
      <c r="G8" s="16">
        <v>67500</v>
      </c>
      <c r="H8" s="16">
        <v>32400</v>
      </c>
      <c r="I8" s="14">
        <f>ROUND((G8-H8),5)</f>
        <v>35100</v>
      </c>
      <c r="J8" s="15">
        <f>ROUND(IF(H8=0,IF(G8=0,0,1),G8/H8),5)</f>
        <v>2.08333</v>
      </c>
    </row>
    <row r="9" spans="1:10" ht="12.75">
      <c r="A9" s="24" t="s">
        <v>9</v>
      </c>
      <c r="B9" s="12"/>
      <c r="C9" s="13"/>
      <c r="D9" s="14">
        <f>ROUND((B9-C9),5)</f>
        <v>0</v>
      </c>
      <c r="E9" s="15">
        <f>ROUND(IF(C9=0,IF(B9=0,0,1),B9/C9),5)</f>
        <v>0</v>
      </c>
      <c r="G9" s="14">
        <v>5750</v>
      </c>
      <c r="H9" s="13">
        <v>9200</v>
      </c>
      <c r="I9" s="14">
        <f>ROUND((G9-H9),5)</f>
        <v>-3450</v>
      </c>
      <c r="J9" s="15">
        <f>ROUND(IF(H9=0,IF(G9=0,0,1),G9/H9),5)</f>
        <v>0.625</v>
      </c>
    </row>
    <row r="10" spans="1:10" ht="12.75">
      <c r="A10" s="24" t="s">
        <v>10</v>
      </c>
      <c r="B10" s="12"/>
      <c r="C10" s="13"/>
      <c r="D10" s="14">
        <f>ROUND((B10-C10),5)</f>
        <v>0</v>
      </c>
      <c r="E10" s="15">
        <f>ROUND(IF(C10=0,IF(B10=0,0,1),B10/C10),5)</f>
        <v>0</v>
      </c>
      <c r="G10" s="13">
        <v>500</v>
      </c>
      <c r="H10" s="13"/>
      <c r="I10" s="14">
        <f>ROUND((G10-H10),5)</f>
        <v>500</v>
      </c>
      <c r="J10" s="15">
        <f>ROUND(IF(H10=0,IF(G10=0,0,1),G10/H10),5)</f>
        <v>1</v>
      </c>
    </row>
    <row r="11" spans="1:10" ht="12.75">
      <c r="A11" s="24" t="s">
        <v>11</v>
      </c>
      <c r="B11" s="16">
        <v>62.5</v>
      </c>
      <c r="C11" s="16">
        <v>0</v>
      </c>
      <c r="D11" s="14">
        <f>ROUND((B11-C11),5)</f>
        <v>62.5</v>
      </c>
      <c r="E11" s="15">
        <f>ROUND(IF(C11=0,IF(B11=0,0,1),B11/C11),5)</f>
        <v>1</v>
      </c>
      <c r="G11" s="16">
        <v>62.5</v>
      </c>
      <c r="H11" s="16">
        <v>0</v>
      </c>
      <c r="I11" s="14">
        <f>ROUND((G11-H11),5)</f>
        <v>62.5</v>
      </c>
      <c r="J11" s="15">
        <f>ROUND(IF(H11=0,IF(G11=0,0,1),G11/H11),5)</f>
        <v>1</v>
      </c>
    </row>
    <row r="12" spans="1:10" ht="12.75">
      <c r="A12" s="17" t="s">
        <v>12</v>
      </c>
      <c r="B12" s="18">
        <f>SUM(B8:B11)</f>
        <v>27062.5</v>
      </c>
      <c r="C12" s="19">
        <f>SUM(C8:C11)</f>
        <v>10800</v>
      </c>
      <c r="D12" s="20">
        <f>ROUND((B12-C12),5)</f>
        <v>16262.5</v>
      </c>
      <c r="E12" s="21">
        <f>ROUND(IF(C12=0,IF(B12=0,0,1),B12/C12),5)</f>
        <v>2.50579</v>
      </c>
      <c r="G12" s="19">
        <f>SUM(G8:G11)</f>
        <v>73812.5</v>
      </c>
      <c r="H12" s="19">
        <f>SUM(H8:H11)</f>
        <v>41600</v>
      </c>
      <c r="I12" s="20">
        <f>ROUND((G12-H12),5)</f>
        <v>32212.5</v>
      </c>
      <c r="J12" s="21">
        <f>ROUND(IF(H12=0,IF(G12=0,0,1),G12/H12),5)</f>
        <v>1.77434</v>
      </c>
    </row>
    <row r="13" spans="1:10" ht="12.75">
      <c r="A13" s="22"/>
      <c r="B13" s="12"/>
      <c r="C13" s="13"/>
      <c r="D13" s="23"/>
      <c r="E13" s="24"/>
      <c r="G13" s="13"/>
      <c r="H13" s="13"/>
      <c r="I13" s="23"/>
      <c r="J13" s="24"/>
    </row>
    <row r="14" spans="1:10" ht="12.75">
      <c r="A14" s="24" t="s">
        <v>13</v>
      </c>
      <c r="B14" s="16">
        <v>-14375.83</v>
      </c>
      <c r="C14" s="16">
        <v>-391</v>
      </c>
      <c r="D14" s="14">
        <f>ROUND((B14-C14),5)</f>
        <v>-13984.83</v>
      </c>
      <c r="E14" s="15" t="s">
        <v>3</v>
      </c>
      <c r="G14" s="16">
        <v>-38367.67</v>
      </c>
      <c r="H14" s="16">
        <v>-9730</v>
      </c>
      <c r="I14" s="14">
        <f>ROUND((G14-H14),5)</f>
        <v>-28637.67</v>
      </c>
      <c r="J14" s="15" t="s">
        <v>3</v>
      </c>
    </row>
    <row r="15" spans="1:10" ht="12.75">
      <c r="A15" s="24" t="s">
        <v>14</v>
      </c>
      <c r="B15" s="12"/>
      <c r="C15" s="13"/>
      <c r="D15" s="14">
        <f>ROUND((B15-C15),5)</f>
        <v>0</v>
      </c>
      <c r="E15" s="15"/>
      <c r="G15" s="13"/>
      <c r="H15" s="13"/>
      <c r="I15" s="14">
        <f>ROUND((G15-H15),5)</f>
        <v>0</v>
      </c>
      <c r="J15" s="15"/>
    </row>
    <row r="16" spans="1:10" ht="12.75">
      <c r="A16" s="64" t="s">
        <v>15</v>
      </c>
      <c r="B16" s="18">
        <f>SUM(B12:B15)</f>
        <v>12686.67</v>
      </c>
      <c r="C16" s="19">
        <f>SUM(C12:C15)</f>
        <v>10409</v>
      </c>
      <c r="D16" s="19">
        <f>SUM(D12:D15)</f>
        <v>2277.67</v>
      </c>
      <c r="E16" s="25"/>
      <c r="G16" s="19">
        <f>SUM(G12:G15)</f>
        <v>35444.83</v>
      </c>
      <c r="H16" s="19">
        <f>SUM(H12:H15)</f>
        <v>31870</v>
      </c>
      <c r="I16" s="19">
        <f>SUM(I12:I15)</f>
        <v>3574.8300000000017</v>
      </c>
      <c r="J16" s="25"/>
    </row>
    <row r="17" spans="1:10" ht="13.5" thickBot="1">
      <c r="A17" s="26" t="s">
        <v>16</v>
      </c>
      <c r="B17" s="27">
        <f>SUM(B16*0.4)</f>
        <v>5074.668000000001</v>
      </c>
      <c r="C17" s="28">
        <f>SUM(C16*0.4)</f>
        <v>4163.6</v>
      </c>
      <c r="D17" s="28">
        <f>SUM(D16*0.4)</f>
        <v>911.0680000000001</v>
      </c>
      <c r="E17" s="29">
        <f>ROUND(IF(C17=0,IF(B17=0,0,1),B17/C17),5)</f>
        <v>1.21882</v>
      </c>
      <c r="G17" s="28">
        <f>SUM(G16*0.4)</f>
        <v>14177.932</v>
      </c>
      <c r="H17" s="28">
        <f>SUM(H16*0.4)</f>
        <v>12748</v>
      </c>
      <c r="I17" s="28">
        <f>SUM(I16*0.4)</f>
        <v>1429.9320000000007</v>
      </c>
      <c r="J17" s="29">
        <f>ROUND(IF(H17=0,IF(G17=0,0,1),G17/H17),5)</f>
        <v>1.11217</v>
      </c>
    </row>
    <row r="18" spans="1:10" ht="13.5" thickTop="1">
      <c r="A18" s="7"/>
      <c r="B18" s="30"/>
      <c r="C18" s="31"/>
      <c r="D18" s="23"/>
      <c r="E18" s="24"/>
      <c r="G18" s="31"/>
      <c r="H18" s="31"/>
      <c r="I18" s="23"/>
      <c r="J18" s="24"/>
    </row>
    <row r="19" spans="1:10" ht="12.75">
      <c r="A19" s="7" t="s">
        <v>17</v>
      </c>
      <c r="B19" s="30"/>
      <c r="C19" s="31"/>
      <c r="D19" s="23"/>
      <c r="E19" s="24"/>
      <c r="G19" s="31"/>
      <c r="H19" s="31"/>
      <c r="I19" s="23"/>
      <c r="J19" s="24"/>
    </row>
    <row r="20" spans="1:10" ht="12.75">
      <c r="A20" s="42" t="s">
        <v>18</v>
      </c>
      <c r="B20" s="32">
        <v>7684.77</v>
      </c>
      <c r="C20" s="14">
        <v>14916.67</v>
      </c>
      <c r="D20" s="14">
        <f>ROUND((B20-C20),5)</f>
        <v>-7231.9</v>
      </c>
      <c r="E20" s="15"/>
      <c r="G20" s="37">
        <v>7684.77</v>
      </c>
      <c r="H20" s="37">
        <v>43750.01</v>
      </c>
      <c r="I20" s="14">
        <f>ROUND((G20-H20),5)</f>
        <v>-36065.24</v>
      </c>
      <c r="J20" s="15"/>
    </row>
    <row r="21" spans="1:10" ht="13.5" thickBot="1">
      <c r="A21" s="26" t="s">
        <v>19</v>
      </c>
      <c r="B21" s="27">
        <f>SUM(B20:B20)</f>
        <v>7684.77</v>
      </c>
      <c r="C21" s="27">
        <f>SUM(C20:C20)</f>
        <v>14916.67</v>
      </c>
      <c r="D21" s="27">
        <f>SUM(D20:D20)</f>
        <v>-7231.9</v>
      </c>
      <c r="E21" s="33">
        <f>ROUND(IF(C21=0,IF(B21=0,0,1),B21/C21),5)</f>
        <v>0.51518</v>
      </c>
      <c r="G21" s="28">
        <f>SUM(G20:G20)</f>
        <v>7684.77</v>
      </c>
      <c r="H21" s="28">
        <f>SUM(H20:H20)</f>
        <v>43750.01</v>
      </c>
      <c r="I21" s="28">
        <f>SUM(I20:I20)</f>
        <v>-36065.24</v>
      </c>
      <c r="J21" s="33">
        <f>ROUND(IF(H21=0,IF(G21=0,0,1),G21/H21),5)</f>
        <v>0.17565</v>
      </c>
    </row>
    <row r="22" spans="1:10" ht="13.5" thickTop="1">
      <c r="A22" s="7"/>
      <c r="B22" s="30"/>
      <c r="C22" s="31"/>
      <c r="D22" s="23"/>
      <c r="E22" s="11"/>
      <c r="G22" s="31"/>
      <c r="H22" s="31"/>
      <c r="I22" s="23"/>
      <c r="J22" s="11"/>
    </row>
    <row r="23" spans="1:10" ht="12.75">
      <c r="A23" s="7"/>
      <c r="B23" s="30"/>
      <c r="C23" s="31"/>
      <c r="D23" s="23"/>
      <c r="E23" s="11"/>
      <c r="G23" s="31"/>
      <c r="H23" s="31"/>
      <c r="I23" s="23"/>
      <c r="J23" s="11"/>
    </row>
    <row r="24" spans="1:10" ht="13.5" thickBot="1">
      <c r="A24" s="26" t="s">
        <v>20</v>
      </c>
      <c r="B24" s="27">
        <f>SUM(B17-B21)</f>
        <v>-2610.102</v>
      </c>
      <c r="C24" s="28">
        <f>SUM(C17-C21)</f>
        <v>-10753.07</v>
      </c>
      <c r="D24" s="28">
        <f>ROUND((B24-C24),5)</f>
        <v>8142.968</v>
      </c>
      <c r="E24" s="33" t="s">
        <v>3</v>
      </c>
      <c r="G24" s="28">
        <f>SUM(G17-G21)</f>
        <v>6493.162</v>
      </c>
      <c r="H24" s="28">
        <f>SUM(H17-H21)</f>
        <v>-31002.010000000002</v>
      </c>
      <c r="I24" s="28">
        <f>ROUND((G24-H24),5)</f>
        <v>37495.172</v>
      </c>
      <c r="J24" s="33" t="s">
        <v>3</v>
      </c>
    </row>
    <row r="25" spans="1:10" ht="13.5" thickTop="1">
      <c r="A25" s="7"/>
      <c r="B25" s="30"/>
      <c r="C25" s="31"/>
      <c r="D25" s="23"/>
      <c r="E25" s="11"/>
      <c r="G25" s="31"/>
      <c r="H25" s="31"/>
      <c r="I25" s="23"/>
      <c r="J25" s="11"/>
    </row>
    <row r="26" spans="5:10" ht="12.75">
      <c r="E26" s="11"/>
      <c r="G26" s="38">
        <v>195945.53</v>
      </c>
      <c r="H26" s="39" t="s">
        <v>21</v>
      </c>
      <c r="I26" s="38"/>
      <c r="J26" s="11"/>
    </row>
    <row r="27" spans="5:10" ht="12.75">
      <c r="E27" s="24"/>
      <c r="G27" s="38">
        <f>+G17</f>
        <v>14177.932</v>
      </c>
      <c r="H27" s="39" t="s">
        <v>22</v>
      </c>
      <c r="I27" s="38"/>
      <c r="J27" s="24"/>
    </row>
    <row r="28" spans="5:10" ht="12.75">
      <c r="E28" s="24"/>
      <c r="G28" s="40">
        <f>SUM(G26:G27)</f>
        <v>210123.462</v>
      </c>
      <c r="H28" s="41" t="s">
        <v>23</v>
      </c>
      <c r="I28" s="40"/>
      <c r="J28" s="24"/>
    </row>
    <row r="29" spans="5:10" ht="12.75">
      <c r="E29" s="24"/>
      <c r="G29" s="38"/>
      <c r="H29" s="38"/>
      <c r="I29" s="38"/>
      <c r="J29" s="24"/>
    </row>
    <row r="30" spans="5:10" ht="12.75">
      <c r="E30" s="24"/>
      <c r="G30" s="38">
        <f>SUM(G21)*-1</f>
        <v>-7684.77</v>
      </c>
      <c r="H30" s="39" t="s">
        <v>24</v>
      </c>
      <c r="I30" s="38"/>
      <c r="J30" s="24"/>
    </row>
    <row r="31" spans="5:10" ht="12.75">
      <c r="E31" s="24"/>
      <c r="G31" s="40">
        <f>SUM(G28:G30)</f>
        <v>202438.692</v>
      </c>
      <c r="H31" s="41" t="s">
        <v>25</v>
      </c>
      <c r="I31" s="40"/>
      <c r="J31" s="24"/>
    </row>
    <row r="32" spans="5:10" ht="12.75">
      <c r="E32" s="24"/>
      <c r="G32" s="38"/>
      <c r="H32" s="38"/>
      <c r="I32" s="38"/>
      <c r="J32" s="24"/>
    </row>
    <row r="33" spans="5:10" ht="12.75">
      <c r="E33" s="24"/>
      <c r="G33" s="23"/>
      <c r="H33" s="23"/>
      <c r="I33" s="23"/>
      <c r="J33" s="24"/>
    </row>
    <row r="34" spans="5:10" ht="12.75">
      <c r="E34" s="11"/>
      <c r="G34" s="23"/>
      <c r="H34" s="23"/>
      <c r="I34" s="23"/>
      <c r="J34" s="11"/>
    </row>
    <row r="35" spans="5:10" ht="12.75">
      <c r="E35" s="11"/>
      <c r="J35" s="11"/>
    </row>
    <row r="36" spans="5:10" ht="12.75">
      <c r="E36" s="35"/>
      <c r="J36" s="35"/>
    </row>
  </sheetData>
  <mergeCells count="2">
    <mergeCell ref="B5:E5"/>
    <mergeCell ref="G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26" sqref="B26"/>
    </sheetView>
  </sheetViews>
  <sheetFormatPr defaultColWidth="9.140625" defaultRowHeight="12.75"/>
  <cols>
    <col min="1" max="1" width="11.421875" style="43" customWidth="1"/>
    <col min="2" max="2" width="41.57421875" style="45" customWidth="1"/>
    <col min="3" max="3" width="14.421875" style="52" customWidth="1"/>
  </cols>
  <sheetData>
    <row r="1" ht="12.75">
      <c r="B1" s="44" t="s">
        <v>27</v>
      </c>
    </row>
    <row r="3" spans="1:3" ht="12.75">
      <c r="A3" s="43" t="s">
        <v>28</v>
      </c>
      <c r="B3" s="45" t="s">
        <v>29</v>
      </c>
      <c r="C3" s="52" t="s">
        <v>30</v>
      </c>
    </row>
    <row r="4" ht="12.75">
      <c r="B4" s="46" t="s">
        <v>3</v>
      </c>
    </row>
    <row r="5" spans="1:3" ht="12.75">
      <c r="A5" s="47">
        <v>38718</v>
      </c>
      <c r="B5" s="48" t="s">
        <v>31</v>
      </c>
      <c r="C5" s="53">
        <v>13500</v>
      </c>
    </row>
    <row r="6" spans="1:3" ht="12.75">
      <c r="A6" s="47">
        <v>38747</v>
      </c>
      <c r="B6" s="48" t="s">
        <v>32</v>
      </c>
      <c r="C6" s="53">
        <v>13500</v>
      </c>
    </row>
    <row r="7" spans="1:3" ht="12.75">
      <c r="A7" s="49"/>
      <c r="B7" s="50" t="s">
        <v>33</v>
      </c>
      <c r="C7" s="54">
        <f>SUM(C5:C6)</f>
        <v>27000</v>
      </c>
    </row>
    <row r="9" spans="1:3" ht="12.75">
      <c r="A9" s="47">
        <v>38757</v>
      </c>
      <c r="B9" s="48" t="s">
        <v>34</v>
      </c>
      <c r="C9" s="53">
        <v>13500</v>
      </c>
    </row>
    <row r="10" spans="1:3" ht="12.75">
      <c r="A10" s="47">
        <v>38757</v>
      </c>
      <c r="B10" s="48" t="s">
        <v>35</v>
      </c>
      <c r="C10" s="53">
        <v>5750</v>
      </c>
    </row>
    <row r="11" spans="1:3" ht="12.75">
      <c r="A11" s="47">
        <v>38763</v>
      </c>
      <c r="B11" s="48" t="s">
        <v>36</v>
      </c>
      <c r="C11" s="53">
        <v>500</v>
      </c>
    </row>
    <row r="12" spans="1:3" ht="12.75">
      <c r="A12" s="49"/>
      <c r="B12" s="50" t="s">
        <v>42</v>
      </c>
      <c r="C12" s="54">
        <f>SUM(C7:C11)</f>
        <v>46750</v>
      </c>
    </row>
    <row r="13" ht="12.75">
      <c r="B13" s="46" t="s">
        <v>3</v>
      </c>
    </row>
    <row r="15" spans="1:3" ht="12.75">
      <c r="A15" s="56">
        <v>38777</v>
      </c>
      <c r="B15" s="51" t="s">
        <v>40</v>
      </c>
      <c r="C15" s="52">
        <v>13500</v>
      </c>
    </row>
    <row r="16" spans="1:3" ht="12.75">
      <c r="A16" s="56">
        <v>38807</v>
      </c>
      <c r="B16" s="51" t="s">
        <v>41</v>
      </c>
      <c r="C16" s="52">
        <v>13500</v>
      </c>
    </row>
    <row r="17" spans="1:3" ht="12.75">
      <c r="A17" s="56">
        <v>38804</v>
      </c>
      <c r="B17" s="51" t="s">
        <v>39</v>
      </c>
      <c r="C17" s="52">
        <v>62.5</v>
      </c>
    </row>
    <row r="18" spans="1:3" ht="12.75">
      <c r="A18" s="49"/>
      <c r="B18" s="50" t="s">
        <v>43</v>
      </c>
      <c r="C18" s="54">
        <f>SUM(C12:C17)</f>
        <v>73812.5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20" sqref="C20"/>
    </sheetView>
  </sheetViews>
  <sheetFormatPr defaultColWidth="9.140625" defaultRowHeight="12.75"/>
  <cols>
    <col min="1" max="1" width="11.421875" style="45" customWidth="1"/>
    <col min="2" max="2" width="35.421875" style="45" customWidth="1"/>
    <col min="3" max="3" width="11.421875" style="45" customWidth="1"/>
    <col min="4" max="16384" width="9.140625" style="58" customWidth="1"/>
  </cols>
  <sheetData>
    <row r="1" spans="1:2" ht="12">
      <c r="A1" s="43"/>
      <c r="B1" s="44" t="s">
        <v>37</v>
      </c>
    </row>
    <row r="2" ht="12">
      <c r="A2" s="43"/>
    </row>
    <row r="3" spans="1:3" ht="12">
      <c r="A3" s="43" t="s">
        <v>28</v>
      </c>
      <c r="B3" s="45" t="s">
        <v>38</v>
      </c>
      <c r="C3" s="45" t="s">
        <v>30</v>
      </c>
    </row>
    <row r="6" spans="1:3" ht="12">
      <c r="A6" s="55">
        <v>38805</v>
      </c>
      <c r="B6" s="45" t="s">
        <v>44</v>
      </c>
      <c r="C6" s="57">
        <v>2282.22</v>
      </c>
    </row>
    <row r="7" spans="1:3" ht="12">
      <c r="A7" s="55">
        <v>38807</v>
      </c>
      <c r="B7" s="45" t="s">
        <v>45</v>
      </c>
      <c r="C7" s="57">
        <v>59.75</v>
      </c>
    </row>
    <row r="8" spans="1:3" ht="12">
      <c r="A8" s="55">
        <v>38807</v>
      </c>
      <c r="B8" s="45" t="s">
        <v>47</v>
      </c>
      <c r="C8" s="57">
        <v>342.8</v>
      </c>
    </row>
    <row r="9" spans="1:3" ht="12">
      <c r="A9" s="55">
        <v>38800</v>
      </c>
      <c r="B9" s="45" t="s">
        <v>46</v>
      </c>
      <c r="C9" s="57">
        <v>5000</v>
      </c>
    </row>
    <row r="10" spans="1:3" ht="12">
      <c r="A10" s="50"/>
      <c r="B10" s="50" t="s">
        <v>43</v>
      </c>
      <c r="C10" s="59">
        <f>SUM(C5:C9)</f>
        <v>7684.77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</dc:creator>
  <cp:keywords/>
  <dc:description/>
  <cp:lastModifiedBy>cathie</cp:lastModifiedBy>
  <dcterms:created xsi:type="dcterms:W3CDTF">2006-04-27T13:22:12Z</dcterms:created>
  <dcterms:modified xsi:type="dcterms:W3CDTF">2006-04-27T13:38:45Z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2855729</vt:i4>
  </property>
  <property fmtid="{D5CDD505-2E9C-101B-9397-08002B2CF9AE}" pid="4" name="_EmailSubje">
    <vt:lpwstr>PKI March 06 FS</vt:lpwstr>
  </property>
  <property fmtid="{D5CDD505-2E9C-101B-9397-08002B2CF9AE}" pid="5" name="_AuthorEma">
    <vt:lpwstr>cathie.mayo@oasis-open.org</vt:lpwstr>
  </property>
  <property fmtid="{D5CDD505-2E9C-101B-9397-08002B2CF9AE}" pid="6" name="_AuthorEmailDisplayNa">
    <vt:lpwstr>Cathie Mayo</vt:lpwstr>
  </property>
</Properties>
</file>