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1"/>
  </bookViews>
  <sheets>
    <sheet name="RawData" sheetId="1" r:id="rId1"/>
    <sheet name="Analysis" sheetId="2" r:id="rId2"/>
    <sheet name="NumericalData" sheetId="3" r:id="rId3"/>
  </sheets>
  <definedNames>
    <definedName name="WebServerSecurity">'RawData'!$F$2:$F$218</definedName>
    <definedName name="SingleSignOn">'RawData'!$G$2:$G$218</definedName>
    <definedName name="DocumentSigning">'RawData'!$H$2:$H$218</definedName>
    <definedName name="ElectronicCommerce">'RawData'!$I$2:$I$218</definedName>
    <definedName name="VirtualPrivateNetwork">'RawData'!$J$2:$J$218</definedName>
    <definedName name="SecureEmail">'RawData'!$K$2:$K$218</definedName>
    <definedName name="CodeSigning">'RawData'!$L$2:$L$218</definedName>
    <definedName name="SecureRPC">'RawData'!$M$2:$M$218</definedName>
    <definedName name="WebServicesSecurity">'RawData'!$N$2:$N$218</definedName>
    <definedName name="SecureWirelessLAN">'RawData'!$O$2:$O$218</definedName>
    <definedName name="OtherApplicationsImportance">'RawData'!$P$2:$P$218</definedName>
    <definedName name="ReadAboutPKI">'RawData'!$A$2:$A$218</definedName>
    <definedName name="ConsideredUsingPKI">'RawData'!$B1:$B217</definedName>
    <definedName name="UsedPKI">'RawData'!$C$2:$C$218</definedName>
    <definedName name="HelpedDeployPKI">'RawData'!$D$2:$D$218</definedName>
    <definedName name="DevelopedPKIRelatedSoftware">'RawData'!$E$2:$E$218</definedName>
    <definedName name="NumericalReadAboutPKI">'NumericalData'!$A$4:$A$220</definedName>
    <definedName name="NumericalWebServerSecurity">'NumericalData'!$F$226:$F$442</definedName>
    <definedName name="CostsTooHigh">'RawData'!$S$2:$S$218</definedName>
    <definedName name="PoorInteroperability">'RawData'!$T$2:$T$218</definedName>
    <definedName name="HardToGetStarted">'RawData'!$U$2:$U$218</definedName>
    <definedName name="HardForITToMaintain">'RawData'!$V$2:$V$218</definedName>
    <definedName name="HardForEndUsers">'RawData'!$W$2:$W$218</definedName>
    <definedName name="LackOfManagementSupport">'RawData'!$X$2:$X$218</definedName>
    <definedName name="TooMuchLegalWork">'RawData'!$Y$2:$Y$218</definedName>
    <definedName name="SoftwareAppsDontSupport">'RawData'!$Z$2:$Z$218</definedName>
    <definedName name="PKIPoorlyUnderstood">'RawData'!$AA$2:$AA$218</definedName>
    <definedName name="OtherObstacles">'RawData'!$AB$2:$AB$218</definedName>
    <definedName name="PrimaryJob">'RawData'!$AF$2:$AF$218</definedName>
    <definedName name="WouldUsePKIMore">'RawData'!$AD$2:$AD$218</definedName>
    <definedName name="YearsOfExperience">'RawData'!$AH$2:$AH$218</definedName>
    <definedName name="CountryOfPrimaryWork">'RawData'!$AI$2:$AI$218</definedName>
    <definedName name="PKIConcernsLimitedToCountry">'RawData'!$AJ$2:$AJ$218</definedName>
    <definedName name="EmployerSize">'RawData'!$AK$2:$AK$218</definedName>
    <definedName name="EmployerSectorOrIndustry">'RawData'!$AL$2:$AL$218</definedName>
  </definedNames>
  <calcPr fullCalcOnLoad="1"/>
</workbook>
</file>

<file path=xl/sharedStrings.xml><?xml version="1.0" encoding="utf-8"?>
<sst xmlns="http://schemas.openxmlformats.org/spreadsheetml/2006/main" count="5807" uniqueCount="5807">
  <si>
    <t>Read about PKI</t>
  </si>
  <si>
    <t>Considered using PKI</t>
  </si>
  <si>
    <t>Used PKI</t>
  </si>
  <si>
    <t>Helped deploy PKI</t>
  </si>
  <si>
    <t>Developed PKI-related software</t>
  </si>
  <si>
    <t>Web Server Security</t>
  </si>
  <si>
    <t>Single Sign On</t>
  </si>
  <si>
    <t>Document Signing</t>
  </si>
  <si>
    <t>Electronic Commerce</t>
  </si>
  <si>
    <t>Virtual Private Network</t>
  </si>
  <si>
    <t>Secure Email</t>
  </si>
  <si>
    <t>Code Signing</t>
  </si>
  <si>
    <t>Secure RPC</t>
  </si>
  <si>
    <t>Web Services Security</t>
  </si>
  <si>
    <t>Secure Wireless LAN</t>
  </si>
  <si>
    <t>Other Applications Importance</t>
  </si>
  <si>
    <t>Other Applications Description</t>
  </si>
  <si>
    <t>OnlyWithinOrganization</t>
  </si>
  <si>
    <t>Costs Too High</t>
  </si>
  <si>
    <t>Poor Interoperability</t>
  </si>
  <si>
    <t>Hard to Get Started – Too Complex</t>
  </si>
  <si>
    <t>Hard for IT to Maintain</t>
  </si>
  <si>
    <t>Hard for End Users to Use</t>
  </si>
  <si>
    <t>Lack of Management Support</t>
  </si>
  <si>
    <t>Too Much Legal Work Required</t>
  </si>
  <si>
    <t>Software Applications Don't Support It</t>
  </si>
  <si>
    <t>PKI Poorly Understood</t>
  </si>
  <si>
    <t>Other Obstacles Importance</t>
  </si>
  <si>
    <t>Other Obstacles Description</t>
  </si>
  <si>
    <t>Would Use PKI More</t>
  </si>
  <si>
    <t>More About Obstacles</t>
  </si>
  <si>
    <t>Primary Job</t>
  </si>
  <si>
    <t>Other Job</t>
  </si>
  <si>
    <t>Years of Experience</t>
  </si>
  <si>
    <t>Country of Primary Work</t>
  </si>
  <si>
    <t>PKI Concerns Limited to that Country</t>
  </si>
  <si>
    <t>Employer Size</t>
  </si>
  <si>
    <t>Employer Sector or Industry</t>
  </si>
  <si>
    <t>Other Sector or Industry</t>
  </si>
  <si>
    <t>Important</t>
  </si>
  <si>
    <t>Important</t>
  </si>
  <si>
    <t>Important</t>
  </si>
  <si>
    <t>Important</t>
  </si>
  <si>
    <t>Important</t>
  </si>
  <si>
    <t>Yes</t>
  </si>
  <si>
    <t>Major Obstacle</t>
  </si>
  <si>
    <t>Major Obstacle</t>
  </si>
  <si>
    <t>Major Obstacle</t>
  </si>
  <si>
    <t>Minor Obstacle</t>
  </si>
  <si>
    <t>Major Obstacle</t>
  </si>
  <si>
    <t>Major Obstacle</t>
  </si>
  <si>
    <t>Major Obstacle</t>
  </si>
  <si>
    <t>Minor Obstacle</t>
  </si>
  <si>
    <t>Minor Obstacle</t>
  </si>
  <si>
    <t>Yes</t>
  </si>
  <si>
    <t>Perhaps later........</t>
  </si>
  <si>
    <t>IT Management</t>
  </si>
  <si>
    <t>10,000 or more</t>
  </si>
  <si>
    <t>Finance</t>
  </si>
  <si>
    <t>Most Important</t>
  </si>
  <si>
    <t>Not Important</t>
  </si>
  <si>
    <t>Most Important</t>
  </si>
  <si>
    <t>Important</t>
  </si>
  <si>
    <t>Important</t>
  </si>
  <si>
    <t>Important</t>
  </si>
  <si>
    <t>Most Important</t>
  </si>
  <si>
    <t>Important</t>
  </si>
  <si>
    <t>Not Important</t>
  </si>
  <si>
    <t>Not Important</t>
  </si>
  <si>
    <t>Not Important</t>
  </si>
  <si>
    <t>Yes</t>
  </si>
  <si>
    <t>Major Obstacle</t>
  </si>
  <si>
    <t>Not an Obstacle</t>
  </si>
  <si>
    <t>Minor Obstacle</t>
  </si>
  <si>
    <t>Minor Obstacle</t>
  </si>
  <si>
    <t>Major Obstacle</t>
  </si>
  <si>
    <t>Minor Obstacle</t>
  </si>
  <si>
    <t>Minor Obstacle</t>
  </si>
  <si>
    <t>Major Obstacle</t>
  </si>
  <si>
    <t>Major Obstacle</t>
  </si>
  <si>
    <t>Major Obstacle</t>
  </si>
  <si>
    <t>Difficult to deploy</t>
  </si>
  <si>
    <t>Yes</t>
  </si>
  <si>
    <t>Business or Commercial decisions will justify the setup and use of PKI.    Thus, more efforts should be focused on the biz usage of PKI.</t>
  </si>
  <si>
    <t>Other</t>
  </si>
  <si>
    <t>PKI Consultant</t>
  </si>
  <si>
    <t>No</t>
  </si>
  <si>
    <t>1-99</t>
  </si>
  <si>
    <t>Finance</t>
  </si>
  <si>
    <t>Most Important</t>
  </si>
  <si>
    <t>Important</t>
  </si>
  <si>
    <t>Most Important</t>
  </si>
  <si>
    <t>Important</t>
  </si>
  <si>
    <t>Most Important</t>
  </si>
  <si>
    <t>Most Important</t>
  </si>
  <si>
    <t>Important</t>
  </si>
  <si>
    <t>Important</t>
  </si>
  <si>
    <t>Most Important</t>
  </si>
  <si>
    <t>Most Important</t>
  </si>
  <si>
    <t>No</t>
  </si>
  <si>
    <t>Minor Obstacle</t>
  </si>
  <si>
    <t>Major Obstacle</t>
  </si>
  <si>
    <t>Major Obstacle</t>
  </si>
  <si>
    <t>Major Obstacle</t>
  </si>
  <si>
    <t>Minor Obstacle</t>
  </si>
  <si>
    <t>Major Obstacle</t>
  </si>
  <si>
    <t>Major Obstacle</t>
  </si>
  <si>
    <t>Major Obstacle</t>
  </si>
  <si>
    <t>Minor Obstacle</t>
  </si>
  <si>
    <t>Yes</t>
  </si>
  <si>
    <t>Researcher</t>
  </si>
  <si>
    <t>No</t>
  </si>
  <si>
    <t>10,000 or more</t>
  </si>
  <si>
    <t>Government</t>
  </si>
  <si>
    <t>Important</t>
  </si>
  <si>
    <t>Most Important</t>
  </si>
  <si>
    <t>Most Important</t>
  </si>
  <si>
    <t>Important</t>
  </si>
  <si>
    <t>Most Important</t>
  </si>
  <si>
    <t>Most Important</t>
  </si>
  <si>
    <t>Important</t>
  </si>
  <si>
    <t>Not Important</t>
  </si>
  <si>
    <t>Most Important</t>
  </si>
  <si>
    <t>Important</t>
  </si>
  <si>
    <t>No</t>
  </si>
  <si>
    <t>Major Obstacle</t>
  </si>
  <si>
    <t>Not an Obstacle</t>
  </si>
  <si>
    <t>Not an Obstacle</t>
  </si>
  <si>
    <t>Major Obstacle</t>
  </si>
  <si>
    <t>Major Obstacle</t>
  </si>
  <si>
    <t>Scheduling the rollout of PKI at the same time as the    app</t>
  </si>
  <si>
    <t>Yes</t>
  </si>
  <si>
    <t>IT Management</t>
  </si>
  <si>
    <t>10,000 or more</t>
  </si>
  <si>
    <t>Government</t>
  </si>
  <si>
    <t>Important</t>
  </si>
  <si>
    <t>Not Important</t>
  </si>
  <si>
    <t>Most Important</t>
  </si>
  <si>
    <t>Not Important</t>
  </si>
  <si>
    <t>Not Important</t>
  </si>
  <si>
    <t>Not Important</t>
  </si>
  <si>
    <t>Not Important</t>
  </si>
  <si>
    <t>Not Important</t>
  </si>
  <si>
    <t>Most Important</t>
  </si>
  <si>
    <t>Important</t>
  </si>
  <si>
    <t>Not Important</t>
  </si>
  <si>
    <t>No</t>
  </si>
  <si>
    <t>Major Obstacle</t>
  </si>
  <si>
    <t>Minor Obstacle</t>
  </si>
  <si>
    <t>Major Obstacle</t>
  </si>
  <si>
    <t>Minor Obstacle</t>
  </si>
  <si>
    <t>Major Obstacle</t>
  </si>
  <si>
    <t>Minor Obstacle</t>
  </si>
  <si>
    <t>Minor Obstacle</t>
  </si>
  <si>
    <t>Major Obstacle</t>
  </si>
  <si>
    <t>Major Obstacle</t>
  </si>
  <si>
    <t>Not an Obstacle</t>
  </si>
  <si>
    <t>Yes</t>
  </si>
  <si>
    <t>Other</t>
  </si>
  <si>
    <t>consultant</t>
  </si>
  <si>
    <t>6-10</t>
  </si>
  <si>
    <t>No</t>
  </si>
  <si>
    <t>1-99</t>
  </si>
  <si>
    <t>Government</t>
  </si>
  <si>
    <t>Most Important</t>
  </si>
  <si>
    <t>Most Important</t>
  </si>
  <si>
    <t>Important</t>
  </si>
  <si>
    <t>Important</t>
  </si>
  <si>
    <t>Important</t>
  </si>
  <si>
    <t>Important</t>
  </si>
  <si>
    <t>Important</t>
  </si>
  <si>
    <t>Important</t>
  </si>
  <si>
    <t>Important</t>
  </si>
  <si>
    <t>Not Important</t>
  </si>
  <si>
    <t>No</t>
  </si>
  <si>
    <t>Major Obstacle</t>
  </si>
  <si>
    <t>Minor Obstacle</t>
  </si>
  <si>
    <t>Major Obstacle</t>
  </si>
  <si>
    <t>Minor Obstacle</t>
  </si>
  <si>
    <t>Minor Obstacle</t>
  </si>
  <si>
    <t>Major Obstacle</t>
  </si>
  <si>
    <t>Major Obstacle</t>
  </si>
  <si>
    <t>Major Obstacle</t>
  </si>
  <si>
    <t>Minor Obstacle</t>
  </si>
  <si>
    <t>Yes</t>
  </si>
  <si>
    <t>Researcher</t>
  </si>
  <si>
    <t>No</t>
  </si>
  <si>
    <t>10,000 or more</t>
  </si>
  <si>
    <t>Computer-related</t>
  </si>
  <si>
    <t>Most Important</t>
  </si>
  <si>
    <t>Important</t>
  </si>
  <si>
    <t>Most Important</t>
  </si>
  <si>
    <t>Most Important</t>
  </si>
  <si>
    <t>Most Important</t>
  </si>
  <si>
    <t>Important</t>
  </si>
  <si>
    <t>Not Important</t>
  </si>
  <si>
    <t>Important</t>
  </si>
  <si>
    <t>Important</t>
  </si>
  <si>
    <t>No</t>
  </si>
  <si>
    <t>Minor Obstacle</t>
  </si>
  <si>
    <t>Minor Obstacle</t>
  </si>
  <si>
    <t>Major Obstacle</t>
  </si>
  <si>
    <t>Minor Obstacle</t>
  </si>
  <si>
    <t>Minor Obstacle</t>
  </si>
  <si>
    <t>Major Obstacle</t>
  </si>
  <si>
    <t>Major Obstacle</t>
  </si>
  <si>
    <t>Minor Obstacle</t>
  </si>
  <si>
    <t>Major Obstacle</t>
  </si>
  <si>
    <t>Yes</t>
  </si>
  <si>
    <t>Non-IT Management</t>
  </si>
  <si>
    <t>1,000-9,999</t>
  </si>
  <si>
    <t>Government</t>
  </si>
  <si>
    <t>Important</t>
  </si>
  <si>
    <t>Important</t>
  </si>
  <si>
    <t>Most Important</t>
  </si>
  <si>
    <t>Most Important</t>
  </si>
  <si>
    <t>Most Important</t>
  </si>
  <si>
    <t>Most Important</t>
  </si>
  <si>
    <t>Most Important</t>
  </si>
  <si>
    <t>Important</t>
  </si>
  <si>
    <t>Important</t>
  </si>
  <si>
    <t>Most Important</t>
  </si>
  <si>
    <t>No</t>
  </si>
  <si>
    <t>Major Obstacle</t>
  </si>
  <si>
    <t>Minor Obstacle</t>
  </si>
  <si>
    <t>Major Obstacle</t>
  </si>
  <si>
    <t>Major Obstacle</t>
  </si>
  <si>
    <t>Minor Obstacle</t>
  </si>
  <si>
    <t>Major Obstacle</t>
  </si>
  <si>
    <t>Minor Obstacle</t>
  </si>
  <si>
    <t>Major Obstacle</t>
  </si>
  <si>
    <t>Major Obstacle</t>
  </si>
  <si>
    <t>Yes</t>
  </si>
  <si>
    <t>Software Developer</t>
  </si>
  <si>
    <t>6-10</t>
  </si>
  <si>
    <t>No</t>
  </si>
  <si>
    <t>500-999</t>
  </si>
  <si>
    <t>Other Services</t>
  </si>
  <si>
    <t>Most Important</t>
  </si>
  <si>
    <t>Not Important</t>
  </si>
  <si>
    <t>Not Important</t>
  </si>
  <si>
    <t>Important</t>
  </si>
  <si>
    <t>Important</t>
  </si>
  <si>
    <t>Not Important</t>
  </si>
  <si>
    <t>Important</t>
  </si>
  <si>
    <t>Not Important</t>
  </si>
  <si>
    <t>Important</t>
  </si>
  <si>
    <t>Not Important</t>
  </si>
  <si>
    <t>Not Important</t>
  </si>
  <si>
    <t>No</t>
  </si>
  <si>
    <t>Major Obstacle</t>
  </si>
  <si>
    <t>Minor Obstacle</t>
  </si>
  <si>
    <t>Major Obstacle</t>
  </si>
  <si>
    <t>Minor Obstacle</t>
  </si>
  <si>
    <t>Major Obstacle</t>
  </si>
  <si>
    <t>Minor Obstacle</t>
  </si>
  <si>
    <t>Minor Obstacle</t>
  </si>
  <si>
    <t>Major Obstacle</t>
  </si>
  <si>
    <t>Minor Obstacle</t>
  </si>
  <si>
    <t>No</t>
  </si>
  <si>
    <t>Researcher</t>
  </si>
  <si>
    <t>11-15</t>
  </si>
  <si>
    <t>No</t>
  </si>
  <si>
    <t>10,000 or more</t>
  </si>
  <si>
    <t>Computer-related</t>
  </si>
  <si>
    <t>Most Important</t>
  </si>
  <si>
    <t>Most Important</t>
  </si>
  <si>
    <t>Most Important</t>
  </si>
  <si>
    <t>Most Important</t>
  </si>
  <si>
    <t>No</t>
  </si>
  <si>
    <t>Major Obstacle</t>
  </si>
  <si>
    <t>Major Obstacle</t>
  </si>
  <si>
    <t>Major Obstacle</t>
  </si>
  <si>
    <t>Yes</t>
  </si>
  <si>
    <t>Software Developer</t>
  </si>
  <si>
    <t>No</t>
  </si>
  <si>
    <t>10,000 or more</t>
  </si>
  <si>
    <t>Systems company</t>
  </si>
  <si>
    <t>Important</t>
  </si>
  <si>
    <t>Important</t>
  </si>
  <si>
    <t>Most Important</t>
  </si>
  <si>
    <t>Important</t>
  </si>
  <si>
    <t>Not Important</t>
  </si>
  <si>
    <t>Not Important</t>
  </si>
  <si>
    <t>Not Important</t>
  </si>
  <si>
    <t>Not Important</t>
  </si>
  <si>
    <t>Important</t>
  </si>
  <si>
    <t>No</t>
  </si>
  <si>
    <t>Major Obstacle</t>
  </si>
  <si>
    <t>Major Obstacle</t>
  </si>
  <si>
    <t>Major Obstacle</t>
  </si>
  <si>
    <t>Minor Obstacle</t>
  </si>
  <si>
    <t>Major Obstacle</t>
  </si>
  <si>
    <t>Minor Obstacle</t>
  </si>
  <si>
    <t>Minor Obstacle</t>
  </si>
  <si>
    <t>Major Obstacle</t>
  </si>
  <si>
    <t>Minor Obstacle</t>
  </si>
  <si>
    <t>Yes</t>
  </si>
  <si>
    <t>IT Management</t>
  </si>
  <si>
    <t>11-15</t>
  </si>
  <si>
    <t>No</t>
  </si>
  <si>
    <t>100-499</t>
  </si>
  <si>
    <t>Government</t>
  </si>
  <si>
    <t>Most Important</t>
  </si>
  <si>
    <t>Important</t>
  </si>
  <si>
    <t>Important</t>
  </si>
  <si>
    <t>Most Important</t>
  </si>
  <si>
    <t>Most Important</t>
  </si>
  <si>
    <t>Most Important</t>
  </si>
  <si>
    <t>Most Important</t>
  </si>
  <si>
    <t>Important</t>
  </si>
  <si>
    <t>Most Important</t>
  </si>
  <si>
    <t>Important</t>
  </si>
  <si>
    <t>Most Important</t>
  </si>
  <si>
    <t>No</t>
  </si>
  <si>
    <t>Minor Obstacle</t>
  </si>
  <si>
    <t>Minor Obstacle</t>
  </si>
  <si>
    <t>Minor Obstacle</t>
  </si>
  <si>
    <t>Major Obstacle</t>
  </si>
  <si>
    <t>Major Obstacle</t>
  </si>
  <si>
    <t>Minor Obstacle</t>
  </si>
  <si>
    <t>Minor Obstacle</t>
  </si>
  <si>
    <t>Major Obstacle</t>
  </si>
  <si>
    <t>Major Obstacle</t>
  </si>
  <si>
    <t>Not an Obstacle</t>
  </si>
  <si>
    <t>Yes</t>
  </si>
  <si>
    <t>Software Developer</t>
  </si>
  <si>
    <t>Yes</t>
  </si>
  <si>
    <t>10,000 or more</t>
  </si>
  <si>
    <t>Computer-related</t>
  </si>
  <si>
    <t>Most Important</t>
  </si>
  <si>
    <t>Most Important</t>
  </si>
  <si>
    <t>Important</t>
  </si>
  <si>
    <t>Important</t>
  </si>
  <si>
    <t>Most Important</t>
  </si>
  <si>
    <t>Important</t>
  </si>
  <si>
    <t>Important</t>
  </si>
  <si>
    <t>Important</t>
  </si>
  <si>
    <t>Most Important</t>
  </si>
  <si>
    <t>Important</t>
  </si>
  <si>
    <t>No</t>
  </si>
  <si>
    <t>Minor Obstacle</t>
  </si>
  <si>
    <t>Major Obstacle</t>
  </si>
  <si>
    <t>Major Obstacle</t>
  </si>
  <si>
    <t>Minor Obstacle</t>
  </si>
  <si>
    <t>Minor Obstacle</t>
  </si>
  <si>
    <t>Minor Obstacle</t>
  </si>
  <si>
    <t>Major Obstacle</t>
  </si>
  <si>
    <t>Minor Obstacle</t>
  </si>
  <si>
    <t>Major Obstacle</t>
  </si>
  <si>
    <t>Major Obstacle</t>
  </si>
  <si>
    <t>Hard to debug, easy to install insecurely</t>
  </si>
  <si>
    <t>Yes</t>
  </si>
  <si>
    <t>Other</t>
  </si>
  <si>
    <t>technical writer re computer software</t>
  </si>
  <si>
    <t>6-10</t>
  </si>
  <si>
    <t>Yes</t>
  </si>
  <si>
    <t>10,000 or more</t>
  </si>
  <si>
    <t>copmputer software</t>
  </si>
  <si>
    <t>Important</t>
  </si>
  <si>
    <t>Important</t>
  </si>
  <si>
    <t>Important</t>
  </si>
  <si>
    <t>Important</t>
  </si>
  <si>
    <t>Important</t>
  </si>
  <si>
    <t>Important</t>
  </si>
  <si>
    <t>Not Important</t>
  </si>
  <si>
    <t>Important</t>
  </si>
  <si>
    <t>Most Important</t>
  </si>
  <si>
    <t>Important</t>
  </si>
  <si>
    <t>No</t>
  </si>
  <si>
    <t>Minor Obstacle</t>
  </si>
  <si>
    <t>Not an Obstacle</t>
  </si>
  <si>
    <t>Minor Obstacle</t>
  </si>
  <si>
    <t>Minor Obstacle</t>
  </si>
  <si>
    <t>Minor Obstacle</t>
  </si>
  <si>
    <t>Minor Obstacle</t>
  </si>
  <si>
    <t>Minor Obstacle</t>
  </si>
  <si>
    <t>Minor Obstacle</t>
  </si>
  <si>
    <t>Major Obstacle</t>
  </si>
  <si>
    <t>Major Obstacle</t>
  </si>
  <si>
    <t>greatest burden placed on party with least to gain</t>
  </si>
  <si>
    <t>Yes</t>
  </si>
  <si>
    <t>The party with most of the burden of implementing PKI (signer) has the    least to gain from it. Typically some other party (issuer) assumes most of    the risk even without PKI.</t>
  </si>
  <si>
    <t>Researcher</t>
  </si>
  <si>
    <t>No</t>
  </si>
  <si>
    <t>10,000 or more</t>
  </si>
  <si>
    <t>Computer-related</t>
  </si>
  <si>
    <t>Most Important</t>
  </si>
  <si>
    <t>Important</t>
  </si>
  <si>
    <t>Most Important</t>
  </si>
  <si>
    <t>Most Important</t>
  </si>
  <si>
    <t>Important</t>
  </si>
  <si>
    <t>Most Important</t>
  </si>
  <si>
    <t>Most Important</t>
  </si>
  <si>
    <t>Important</t>
  </si>
  <si>
    <t>Most Important</t>
  </si>
  <si>
    <t>Most Important</t>
  </si>
  <si>
    <t>Yes</t>
  </si>
  <si>
    <t>Minor Obstacle</t>
  </si>
  <si>
    <t>Minor Obstacle</t>
  </si>
  <si>
    <t>Minor Obstacle</t>
  </si>
  <si>
    <t>Minor Obstacle</t>
  </si>
  <si>
    <t>Minor Obstacle</t>
  </si>
  <si>
    <t>Minor Obstacle</t>
  </si>
  <si>
    <t>Minor Obstacle</t>
  </si>
  <si>
    <t>Major Obstacle</t>
  </si>
  <si>
    <t>Major Obstacle</t>
  </si>
  <si>
    <t>Yes</t>
  </si>
  <si>
    <t>IT Staff</t>
  </si>
  <si>
    <t>6-10</t>
  </si>
  <si>
    <t>No</t>
  </si>
  <si>
    <t>1-99</t>
  </si>
  <si>
    <t>Education</t>
  </si>
  <si>
    <t>Important</t>
  </si>
  <si>
    <t>Most Important</t>
  </si>
  <si>
    <t>Important</t>
  </si>
  <si>
    <t>Most Important</t>
  </si>
  <si>
    <t>Important</t>
  </si>
  <si>
    <t>Important</t>
  </si>
  <si>
    <t>Important</t>
  </si>
  <si>
    <t>Not Important</t>
  </si>
  <si>
    <t>Important</t>
  </si>
  <si>
    <t>Not Important</t>
  </si>
  <si>
    <t>No</t>
  </si>
  <si>
    <t>Minor Obstacle</t>
  </si>
  <si>
    <t>Major Obstacle</t>
  </si>
  <si>
    <t>Major Obstacle</t>
  </si>
  <si>
    <t>Major Obstacle</t>
  </si>
  <si>
    <t>Minor Obstacle</t>
  </si>
  <si>
    <t>Minor Obstacle</t>
  </si>
  <si>
    <t>Minor Obstacle</t>
  </si>
  <si>
    <t>Minor Obstacle</t>
  </si>
  <si>
    <t>Major Obstacle</t>
  </si>
  <si>
    <t>Yes</t>
  </si>
  <si>
    <t>IT Staff</t>
  </si>
  <si>
    <t>16 or more</t>
  </si>
  <si>
    <t>No</t>
  </si>
  <si>
    <t>10,000 or more</t>
  </si>
  <si>
    <t>Computer-related</t>
  </si>
  <si>
    <t>Most Important</t>
  </si>
  <si>
    <t>Important</t>
  </si>
  <si>
    <t>Most Important</t>
  </si>
  <si>
    <t>Most Important</t>
  </si>
  <si>
    <t>Most Important</t>
  </si>
  <si>
    <t>Most Important</t>
  </si>
  <si>
    <t>Most Important</t>
  </si>
  <si>
    <t>Important</t>
  </si>
  <si>
    <t>Important</t>
  </si>
  <si>
    <t>Most Important</t>
  </si>
  <si>
    <t>No</t>
  </si>
  <si>
    <t>Major Obstacle</t>
  </si>
  <si>
    <t>Major Obstacle</t>
  </si>
  <si>
    <t>Minor Obstacle</t>
  </si>
  <si>
    <t>Major Obstacle</t>
  </si>
  <si>
    <t>Major Obstacle</t>
  </si>
  <si>
    <t>Not an Obstacle</t>
  </si>
  <si>
    <t>Minor Obstacle</t>
  </si>
  <si>
    <t>Minor Obstacle</t>
  </si>
  <si>
    <t>Minor Obstacle</t>
  </si>
  <si>
    <t>Yes</t>
  </si>
  <si>
    <t>Software Developer</t>
  </si>
  <si>
    <t>6-10</t>
  </si>
  <si>
    <t>No</t>
  </si>
  <si>
    <t>1-99</t>
  </si>
  <si>
    <t>Government</t>
  </si>
  <si>
    <t>Most Important</t>
  </si>
  <si>
    <t>Important</t>
  </si>
  <si>
    <t>Important</t>
  </si>
  <si>
    <t>Most Important</t>
  </si>
  <si>
    <t>Important</t>
  </si>
  <si>
    <t>Important</t>
  </si>
  <si>
    <t>Important</t>
  </si>
  <si>
    <t>Important</t>
  </si>
  <si>
    <t>Most Important</t>
  </si>
  <si>
    <t>Important</t>
  </si>
  <si>
    <t>No</t>
  </si>
  <si>
    <t>Minor Obstacle</t>
  </si>
  <si>
    <t>Minor Obstacle</t>
  </si>
  <si>
    <t>Minor Obstacle</t>
  </si>
  <si>
    <t>Minor Obstacle</t>
  </si>
  <si>
    <t>Minor Obstacle</t>
  </si>
  <si>
    <t>Minor Obstacle</t>
  </si>
  <si>
    <t>Minor Obstacle</t>
  </si>
  <si>
    <t>Major Obstacle</t>
  </si>
  <si>
    <t>Minor Obstacle</t>
  </si>
  <si>
    <t>Yes</t>
  </si>
  <si>
    <t>IT Management</t>
  </si>
  <si>
    <t>11-15</t>
  </si>
  <si>
    <t>No</t>
  </si>
  <si>
    <t>10,000 or more</t>
  </si>
  <si>
    <t>non-Computer</t>
  </si>
  <si>
    <t>Important</t>
  </si>
  <si>
    <t>Important</t>
  </si>
  <si>
    <t>Important</t>
  </si>
  <si>
    <t>Important</t>
  </si>
  <si>
    <t>Important</t>
  </si>
  <si>
    <t>Important</t>
  </si>
  <si>
    <t>Most Important</t>
  </si>
  <si>
    <t>Not Important</t>
  </si>
  <si>
    <t>Important</t>
  </si>
  <si>
    <t>Important</t>
  </si>
  <si>
    <t>No</t>
  </si>
  <si>
    <t>Major Obstacle</t>
  </si>
  <si>
    <t>Minor Obstacle</t>
  </si>
  <si>
    <t>Minor Obstacle</t>
  </si>
  <si>
    <t>Minor Obstacle</t>
  </si>
  <si>
    <t>Minor Obstacle</t>
  </si>
  <si>
    <t>Minor Obstacle</t>
  </si>
  <si>
    <t>Minor Obstacle</t>
  </si>
  <si>
    <t>Minor Obstacle</t>
  </si>
  <si>
    <t>Major Obstacle</t>
  </si>
  <si>
    <t>Yes</t>
  </si>
  <si>
    <t>Other</t>
  </si>
  <si>
    <t>chief security architect</t>
  </si>
  <si>
    <t>No</t>
  </si>
  <si>
    <t>100-499</t>
  </si>
  <si>
    <t>Important</t>
  </si>
  <si>
    <t>Important</t>
  </si>
  <si>
    <t>Important</t>
  </si>
  <si>
    <t>Important</t>
  </si>
  <si>
    <t>Important</t>
  </si>
  <si>
    <t>Important</t>
  </si>
  <si>
    <t>Important</t>
  </si>
  <si>
    <t>Not Important</t>
  </si>
  <si>
    <t>Important</t>
  </si>
  <si>
    <t>Important</t>
  </si>
  <si>
    <t>No</t>
  </si>
  <si>
    <t>Major Obstacle</t>
  </si>
  <si>
    <t>Not an Obstacle</t>
  </si>
  <si>
    <t>Major Obstacle</t>
  </si>
  <si>
    <t>Minor Obstacle</t>
  </si>
  <si>
    <t>Minor Obstacle</t>
  </si>
  <si>
    <t>Minor Obstacle</t>
  </si>
  <si>
    <t>Major Obstacle</t>
  </si>
  <si>
    <t>Not an Obstacle</t>
  </si>
  <si>
    <t>Minor Obstacle</t>
  </si>
  <si>
    <t>Major Obstacle</t>
  </si>
  <si>
    <t>too many standards that keep changing</t>
  </si>
  <si>
    <t>Yes</t>
  </si>
  <si>
    <t>IT Staff</t>
  </si>
  <si>
    <t>No</t>
  </si>
  <si>
    <t>100-499</t>
  </si>
  <si>
    <t>consulting</t>
  </si>
  <si>
    <t>Important</t>
  </si>
  <si>
    <t>Important</t>
  </si>
  <si>
    <t>Important</t>
  </si>
  <si>
    <t>Important</t>
  </si>
  <si>
    <t>Important</t>
  </si>
  <si>
    <t>Important</t>
  </si>
  <si>
    <t>Not Important</t>
  </si>
  <si>
    <t>Important</t>
  </si>
  <si>
    <t>Important</t>
  </si>
  <si>
    <t>No</t>
  </si>
  <si>
    <t>Not an Obstacle</t>
  </si>
  <si>
    <t>Not an Obstacle</t>
  </si>
  <si>
    <t>Minor Obstacle</t>
  </si>
  <si>
    <t>Minor Obstacle</t>
  </si>
  <si>
    <t>Major Obstacle</t>
  </si>
  <si>
    <t>Not an Obstacle</t>
  </si>
  <si>
    <t>Not an Obstacle</t>
  </si>
  <si>
    <t>Not an Obstacle</t>
  </si>
  <si>
    <t>Major Obstacle</t>
  </si>
  <si>
    <t>Yes</t>
  </si>
  <si>
    <t>Software Developer</t>
  </si>
  <si>
    <t>No</t>
  </si>
  <si>
    <t>1-99</t>
  </si>
  <si>
    <t>Computer-related</t>
  </si>
  <si>
    <t>Important</t>
  </si>
  <si>
    <t>Important</t>
  </si>
  <si>
    <t>Important</t>
  </si>
  <si>
    <t>Important</t>
  </si>
  <si>
    <t>Important</t>
  </si>
  <si>
    <t>Important</t>
  </si>
  <si>
    <t>Important</t>
  </si>
  <si>
    <t>Not Important</t>
  </si>
  <si>
    <t>Important</t>
  </si>
  <si>
    <t>Important</t>
  </si>
  <si>
    <t>No</t>
  </si>
  <si>
    <t>Major Obstacle</t>
  </si>
  <si>
    <t>Not an Obstacle</t>
  </si>
  <si>
    <t>Major Obstacle</t>
  </si>
  <si>
    <t>Minor Obstacle</t>
  </si>
  <si>
    <t>Minor Obstacle</t>
  </si>
  <si>
    <t>Minor Obstacle</t>
  </si>
  <si>
    <t>Major Obstacle</t>
  </si>
  <si>
    <t>Not an Obstacle</t>
  </si>
  <si>
    <t>Minor Obstacle</t>
  </si>
  <si>
    <t>Major Obstacle</t>
  </si>
  <si>
    <t>too many standards that keep changing</t>
  </si>
  <si>
    <t>Yes</t>
  </si>
  <si>
    <t>IT Staff</t>
  </si>
  <si>
    <t>No</t>
  </si>
  <si>
    <t>10,000 or more</t>
  </si>
  <si>
    <t>Computer-related</t>
  </si>
  <si>
    <t>consulting</t>
  </si>
  <si>
    <t>Most Important</t>
  </si>
  <si>
    <t>Important</t>
  </si>
  <si>
    <t>Important</t>
  </si>
  <si>
    <t>Not Important</t>
  </si>
  <si>
    <t>Important</t>
  </si>
  <si>
    <t>Most Important</t>
  </si>
  <si>
    <t>Not Important</t>
  </si>
  <si>
    <t>Not Important</t>
  </si>
  <si>
    <t>Important</t>
  </si>
  <si>
    <t>Important</t>
  </si>
  <si>
    <t>No</t>
  </si>
  <si>
    <t>Minor Obstacle</t>
  </si>
  <si>
    <t>Not an Obstacle</t>
  </si>
  <si>
    <t>Minor Obstacle</t>
  </si>
  <si>
    <t>Minor Obstacle</t>
  </si>
  <si>
    <t>Major Obstacle</t>
  </si>
  <si>
    <t>Major Obstacle</t>
  </si>
  <si>
    <t>Major Obstacle</t>
  </si>
  <si>
    <t>Minor Obstacle</t>
  </si>
  <si>
    <t>Major Obstacle</t>
  </si>
  <si>
    <t>Major Obstacle</t>
  </si>
  <si>
    <t>(1) Certificate/key management on client side. (2) Too    strong association with SSL and LDAP.  (3) Poorly understood by    developers/designers.</t>
  </si>
  <si>
    <t>No</t>
  </si>
  <si>
    <t>PKI does not address the real problem, which is authorization.    The biggest obstacle is lack of education, and that's education of    designers, developers    infratructure planners, whatever you want to call them.</t>
  </si>
  <si>
    <t>IT Staff</t>
  </si>
  <si>
    <t>6-10</t>
  </si>
  <si>
    <t>No</t>
  </si>
  <si>
    <t>10,000 or more</t>
  </si>
  <si>
    <t>Education</t>
  </si>
  <si>
    <t>Important</t>
  </si>
  <si>
    <t>Important</t>
  </si>
  <si>
    <t>Important</t>
  </si>
  <si>
    <t>Important</t>
  </si>
  <si>
    <t>Important</t>
  </si>
  <si>
    <t>Yes</t>
  </si>
  <si>
    <t>Minor Obstacle</t>
  </si>
  <si>
    <t>Major Obstacle</t>
  </si>
  <si>
    <t>Not an Obstacle</t>
  </si>
  <si>
    <t>Not an Obstacle</t>
  </si>
  <si>
    <t>Major Obstacle</t>
  </si>
  <si>
    <t>Major Obstacle</t>
  </si>
  <si>
    <t>Major Obstacle</t>
  </si>
  <si>
    <t>Major Obstacle</t>
  </si>
  <si>
    <t>Minor Obstacle</t>
  </si>
  <si>
    <t>Yes</t>
  </si>
  <si>
    <t>Software Developer</t>
  </si>
  <si>
    <t>No</t>
  </si>
  <si>
    <t>100-499</t>
  </si>
  <si>
    <t>Computer-related</t>
  </si>
  <si>
    <t>Not Important</t>
  </si>
  <si>
    <t>Most Important</t>
  </si>
  <si>
    <t>Most Important</t>
  </si>
  <si>
    <t>Important</t>
  </si>
  <si>
    <t>Important</t>
  </si>
  <si>
    <t>Most Important</t>
  </si>
  <si>
    <t>Not Important</t>
  </si>
  <si>
    <t>Not Important</t>
  </si>
  <si>
    <t>Not Important</t>
  </si>
  <si>
    <t>Not Important</t>
  </si>
  <si>
    <t>No</t>
  </si>
  <si>
    <t>Not an Obstacle</t>
  </si>
  <si>
    <t>Not an Obstacle</t>
  </si>
  <si>
    <t>Not an Obstacle</t>
  </si>
  <si>
    <t>Not an Obstacle</t>
  </si>
  <si>
    <t>Not an Obstacle</t>
  </si>
  <si>
    <t>Not an Obstacle</t>
  </si>
  <si>
    <t>Not an Obstacle</t>
  </si>
  <si>
    <t>Not an Obstacle</t>
  </si>
  <si>
    <t>Not an Obstacle</t>
  </si>
  <si>
    <t>Major Obstacle</t>
  </si>
  <si>
    <t>no to little infrastructure to support public key</t>
  </si>
  <si>
    <t>Yes</t>
  </si>
  <si>
    <t>Software Developer</t>
  </si>
  <si>
    <t>6-10</t>
  </si>
  <si>
    <t>No</t>
  </si>
  <si>
    <t>10,000 or more</t>
  </si>
  <si>
    <t>Computer-related</t>
  </si>
  <si>
    <t>Most Important</t>
  </si>
  <si>
    <t>Important</t>
  </si>
  <si>
    <t>Important</t>
  </si>
  <si>
    <t>Important</t>
  </si>
  <si>
    <t>Important</t>
  </si>
  <si>
    <t>Important</t>
  </si>
  <si>
    <t>Important</t>
  </si>
  <si>
    <t>Not Important</t>
  </si>
  <si>
    <t>Most Important</t>
  </si>
  <si>
    <t>Important</t>
  </si>
  <si>
    <t>No</t>
  </si>
  <si>
    <t>Not an Obstacle</t>
  </si>
  <si>
    <t>Major Obstacle</t>
  </si>
  <si>
    <t>Major Obstacle</t>
  </si>
  <si>
    <t>Major Obstacle</t>
  </si>
  <si>
    <t>Major Obstacle</t>
  </si>
  <si>
    <t>Not an Obstacle</t>
  </si>
  <si>
    <t>Minor Obstacle</t>
  </si>
  <si>
    <t>Major Obstacle</t>
  </si>
  <si>
    <t>Not an Obstacle</t>
  </si>
  <si>
    <t>Yes</t>
  </si>
  <si>
    <t>PKI architects (myself included) tend to try to solve too many problems    with this solution.  We need to clarify the *REAL* business problem at hand,    and solve it.</t>
  </si>
  <si>
    <t>Other</t>
  </si>
  <si>
    <t>security architect</t>
  </si>
  <si>
    <t>6-10</t>
  </si>
  <si>
    <t>No</t>
  </si>
  <si>
    <t>10,000 or more</t>
  </si>
  <si>
    <t>media/isp</t>
  </si>
  <si>
    <t>Most Important</t>
  </si>
  <si>
    <t>Most Important</t>
  </si>
  <si>
    <t>Most Important</t>
  </si>
  <si>
    <t>Most Important</t>
  </si>
  <si>
    <t>Important</t>
  </si>
  <si>
    <t>Most Important</t>
  </si>
  <si>
    <t>Most Important</t>
  </si>
  <si>
    <t>Important</t>
  </si>
  <si>
    <t>Most Important</t>
  </si>
  <si>
    <t>Most Important</t>
  </si>
  <si>
    <t>Important</t>
  </si>
  <si>
    <t>long-term signature verification</t>
  </si>
  <si>
    <t>Yes</t>
  </si>
  <si>
    <t>Not an Obstacle</t>
  </si>
  <si>
    <t>Minor Obstacle</t>
  </si>
  <si>
    <t>Minor Obstacle</t>
  </si>
  <si>
    <t>Minor Obstacle</t>
  </si>
  <si>
    <t>Minor Obstacle</t>
  </si>
  <si>
    <t>Major Obstacle</t>
  </si>
  <si>
    <t>Minor Obstacle</t>
  </si>
  <si>
    <t>Major Obstacle</t>
  </si>
  <si>
    <t>Minor Obstacle</t>
  </si>
  <si>
    <t>Minor Obstacle</t>
  </si>
  <si>
    <t>Yes</t>
  </si>
  <si>
    <t>Researcher</t>
  </si>
  <si>
    <t>Yes</t>
  </si>
  <si>
    <t>100-499</t>
  </si>
  <si>
    <t>Government</t>
  </si>
  <si>
    <t>Most Important</t>
  </si>
  <si>
    <t>Important</t>
  </si>
  <si>
    <t>Important</t>
  </si>
  <si>
    <t>Important</t>
  </si>
  <si>
    <t>Important</t>
  </si>
  <si>
    <t>Important</t>
  </si>
  <si>
    <t>Not Important</t>
  </si>
  <si>
    <t>Not Important</t>
  </si>
  <si>
    <t>Important</t>
  </si>
  <si>
    <t>Most Important</t>
  </si>
  <si>
    <t>Not Important</t>
  </si>
  <si>
    <t>Yes</t>
  </si>
  <si>
    <t>Major Obstacle</t>
  </si>
  <si>
    <t>Major Obstacle</t>
  </si>
  <si>
    <t>Major Obstacle</t>
  </si>
  <si>
    <t>Major Obstacle</t>
  </si>
  <si>
    <t>Major Obstacle</t>
  </si>
  <si>
    <t>Major Obstacle</t>
  </si>
  <si>
    <t>Minor Obstacle</t>
  </si>
  <si>
    <t>Major Obstacle</t>
  </si>
  <si>
    <t>Major Obstacle</t>
  </si>
  <si>
    <t>Not an Obstacle</t>
  </si>
  <si>
    <t>Yes</t>
  </si>
  <si>
    <t>One of the major problems with PKI is that it appears to me that it is    a technology solution looking for a problem.  Obviously, it is sound    technology but many of the vendor offerings are very loose and without    merit.  Many of the dialogue boxes that one encounters in PKI are    non-sensical and plainly legally wrong.  The technology has in my opinion    been oversold by vendor sales people and over engineered by the    technologist.  The old X509 v3 certificate is now too complicated and    attempts to hold too much information.  This results in misinterpretation of    the standards which results in a lack of interoperability.  The wording of    the PKIX standards are at times indecipherable (yes I know this is a pun).    The technology will in the end result in the development of gateway    technology being developed which will act conversion centers for messages    developed using different vendors.  Much the same way as the EDIFACT    gateways in EDI that Harbinger was able to secure.  That is,!      an EDIFACT message for the transport industry is not the same as a    pharmacy industry EDIFACT message and so it needs to be converted between    the industries even though both messages were EDIFACT compliant.  Complexity    breeds a total lack of interoperablity.  This causes a major impediment for    the market place to trust and see value in the technology.</t>
  </si>
  <si>
    <t>Lawyer</t>
  </si>
  <si>
    <t>11-15</t>
  </si>
  <si>
    <t>No</t>
  </si>
  <si>
    <t>500-999</t>
  </si>
  <si>
    <t>Other Services</t>
  </si>
  <si>
    <t>Most Important</t>
  </si>
  <si>
    <t>Most Important</t>
  </si>
  <si>
    <t>Important</t>
  </si>
  <si>
    <t>Most Important</t>
  </si>
  <si>
    <t>Important</t>
  </si>
  <si>
    <t>Important</t>
  </si>
  <si>
    <t>Most Important</t>
  </si>
  <si>
    <t>Important</t>
  </si>
  <si>
    <t>Most Important</t>
  </si>
  <si>
    <t>Most Important</t>
  </si>
  <si>
    <t>No</t>
  </si>
  <si>
    <t>Minor Obstacle</t>
  </si>
  <si>
    <t>Major Obstacle</t>
  </si>
  <si>
    <t>Major Obstacle</t>
  </si>
  <si>
    <t>Major Obstacle</t>
  </si>
  <si>
    <t>Minor Obstacle</t>
  </si>
  <si>
    <t>Not an Obstacle</t>
  </si>
  <si>
    <t>Not an Obstacle</t>
  </si>
  <si>
    <t>Major Obstacle</t>
  </si>
  <si>
    <t>Minor Obstacle</t>
  </si>
  <si>
    <t>No</t>
  </si>
  <si>
    <t>6-10</t>
  </si>
  <si>
    <t>No</t>
  </si>
  <si>
    <t>10,000 or more</t>
  </si>
  <si>
    <t>Computer-related</t>
  </si>
  <si>
    <t>Most Important</t>
  </si>
  <si>
    <t>Most Important</t>
  </si>
  <si>
    <t>Most Important</t>
  </si>
  <si>
    <t>Most Important</t>
  </si>
  <si>
    <t>Most Important</t>
  </si>
  <si>
    <t>Important</t>
  </si>
  <si>
    <t>Important</t>
  </si>
  <si>
    <t>Important</t>
  </si>
  <si>
    <t>Most Important</t>
  </si>
  <si>
    <t>Important</t>
  </si>
  <si>
    <t>Most Important</t>
  </si>
  <si>
    <t>Identity Management</t>
  </si>
  <si>
    <t>No</t>
  </si>
  <si>
    <t>Minor Obstacle</t>
  </si>
  <si>
    <t>Minor Obstacle</t>
  </si>
  <si>
    <t>Major Obstacle</t>
  </si>
  <si>
    <t>Minor Obstacle</t>
  </si>
  <si>
    <t>Minor Obstacle</t>
  </si>
  <si>
    <t>Minor Obstacle</t>
  </si>
  <si>
    <t>Minor Obstacle</t>
  </si>
  <si>
    <t>Minor Obstacle</t>
  </si>
  <si>
    <t>Major Obstacle</t>
  </si>
  <si>
    <t>Yes</t>
  </si>
  <si>
    <t>Software Developer</t>
  </si>
  <si>
    <t>16 or more</t>
  </si>
  <si>
    <t>No</t>
  </si>
  <si>
    <t>100-499</t>
  </si>
  <si>
    <t>Computer-related</t>
  </si>
  <si>
    <t>Important</t>
  </si>
  <si>
    <t>Important</t>
  </si>
  <si>
    <t>Important</t>
  </si>
  <si>
    <t>Not Important</t>
  </si>
  <si>
    <t>Important</t>
  </si>
  <si>
    <t>Most Important</t>
  </si>
  <si>
    <t>Not Important</t>
  </si>
  <si>
    <t>Not Important</t>
  </si>
  <si>
    <t>Important</t>
  </si>
  <si>
    <t>Important</t>
  </si>
  <si>
    <t>Important</t>
  </si>
  <si>
    <t>SAP</t>
  </si>
  <si>
    <t>No</t>
  </si>
  <si>
    <t>Minor Obstacle</t>
  </si>
  <si>
    <t>Major Obstacle</t>
  </si>
  <si>
    <t>Major Obstacle</t>
  </si>
  <si>
    <t>Minor Obstacle</t>
  </si>
  <si>
    <t>Major Obstacle</t>
  </si>
  <si>
    <t>Minor Obstacle</t>
  </si>
  <si>
    <t>Minor Obstacle</t>
  </si>
  <si>
    <t>Major Obstacle</t>
  </si>
  <si>
    <t>Minor Obstacle</t>
  </si>
  <si>
    <t>Major Obstacle</t>
  </si>
  <si>
    <t>Buggy software</t>
  </si>
  <si>
    <t>Yes</t>
  </si>
  <si>
    <t>Complexity leads to incorrect implementations which in turn lead to    work-arounds which can be considered security problems.</t>
  </si>
  <si>
    <t>Other</t>
  </si>
  <si>
    <t>IT Consultant (Freelancer)</t>
  </si>
  <si>
    <t>6-10</t>
  </si>
  <si>
    <t>No</t>
  </si>
  <si>
    <t>10,000 or more</t>
  </si>
  <si>
    <t>Customers are Telco, Health Care, Insurances</t>
  </si>
  <si>
    <t>Important</t>
  </si>
  <si>
    <t>Important</t>
  </si>
  <si>
    <t>Most Important</t>
  </si>
  <si>
    <t>Most Important</t>
  </si>
  <si>
    <t>Important</t>
  </si>
  <si>
    <t>Important</t>
  </si>
  <si>
    <t>Important</t>
  </si>
  <si>
    <t>Not Important</t>
  </si>
  <si>
    <t>Important</t>
  </si>
  <si>
    <t>Important</t>
  </si>
  <si>
    <t>No</t>
  </si>
  <si>
    <t>Not an Obstacle</t>
  </si>
  <si>
    <t>Major Obstacle</t>
  </si>
  <si>
    <t>Minor Obstacle</t>
  </si>
  <si>
    <t>Minor Obstacle</t>
  </si>
  <si>
    <t>Major Obstacle</t>
  </si>
  <si>
    <t>Minor Obstacle</t>
  </si>
  <si>
    <t>Minor Obstacle</t>
  </si>
  <si>
    <t>Minor Obstacle</t>
  </si>
  <si>
    <t>Major Obstacle</t>
  </si>
  <si>
    <t>Yes</t>
  </si>
  <si>
    <t>IT Staff</t>
  </si>
  <si>
    <t>6-10</t>
  </si>
  <si>
    <t>No</t>
  </si>
  <si>
    <t>500-999</t>
  </si>
  <si>
    <t>Finance</t>
  </si>
  <si>
    <t>Most Important</t>
  </si>
  <si>
    <t>Most Important</t>
  </si>
  <si>
    <t>Important</t>
  </si>
  <si>
    <t>Important</t>
  </si>
  <si>
    <t>Most Important</t>
  </si>
  <si>
    <t>Most Important</t>
  </si>
  <si>
    <t>Most Important</t>
  </si>
  <si>
    <t>Important</t>
  </si>
  <si>
    <t>Most Important</t>
  </si>
  <si>
    <t>Important</t>
  </si>
  <si>
    <t>Important</t>
  </si>
  <si>
    <t>No</t>
  </si>
  <si>
    <t>Minor Obstacle</t>
  </si>
  <si>
    <t>Major Obstacle</t>
  </si>
  <si>
    <t>Major Obstacle</t>
  </si>
  <si>
    <t>Major Obstacle</t>
  </si>
  <si>
    <t>Minor Obstacle</t>
  </si>
  <si>
    <t>Not an Obstacle</t>
  </si>
  <si>
    <t>Not an Obstacle</t>
  </si>
  <si>
    <t>Major Obstacle</t>
  </si>
  <si>
    <t>Minor Obstacle</t>
  </si>
  <si>
    <t>Yes</t>
  </si>
  <si>
    <t>IT Staff</t>
  </si>
  <si>
    <t>11-15</t>
  </si>
  <si>
    <t>No</t>
  </si>
  <si>
    <t>10,000 or more</t>
  </si>
  <si>
    <t>Computer-related</t>
  </si>
  <si>
    <t>Most Important</t>
  </si>
  <si>
    <t>Most Important</t>
  </si>
  <si>
    <t>Important</t>
  </si>
  <si>
    <t>Important</t>
  </si>
  <si>
    <t>Important</t>
  </si>
  <si>
    <t>Important</t>
  </si>
  <si>
    <t>Important</t>
  </si>
  <si>
    <t>Not Important</t>
  </si>
  <si>
    <t>Most Important</t>
  </si>
  <si>
    <t>Important</t>
  </si>
  <si>
    <t>No</t>
  </si>
  <si>
    <t>Major Obstacle</t>
  </si>
  <si>
    <t>Minor Obstacle</t>
  </si>
  <si>
    <t>Minor Obstacle</t>
  </si>
  <si>
    <t>Minor Obstacle</t>
  </si>
  <si>
    <t>Major Obstacle</t>
  </si>
  <si>
    <t>Minor Obstacle</t>
  </si>
  <si>
    <t>Not an Obstacle</t>
  </si>
  <si>
    <t>Minor Obstacle</t>
  </si>
  <si>
    <t>Minor Obstacle</t>
  </si>
  <si>
    <t>Yes</t>
  </si>
  <si>
    <t>Researcher</t>
  </si>
  <si>
    <t>6-10</t>
  </si>
  <si>
    <t>No</t>
  </si>
  <si>
    <t>10,000 or more</t>
  </si>
  <si>
    <t>Other Services</t>
  </si>
  <si>
    <t>Important</t>
  </si>
  <si>
    <t>Not Important</t>
  </si>
  <si>
    <t>Important</t>
  </si>
  <si>
    <t>Important</t>
  </si>
  <si>
    <t>Most Important</t>
  </si>
  <si>
    <t>Important</t>
  </si>
  <si>
    <t>Not Important</t>
  </si>
  <si>
    <t>Not Important</t>
  </si>
  <si>
    <t>Not Important</t>
  </si>
  <si>
    <t>Most Important</t>
  </si>
  <si>
    <t>No</t>
  </si>
  <si>
    <t>Minor Obstacle</t>
  </si>
  <si>
    <t>Minor Obstacle</t>
  </si>
  <si>
    <t>Major Obstacle</t>
  </si>
  <si>
    <t>Minor Obstacle</t>
  </si>
  <si>
    <t>Minor Obstacle</t>
  </si>
  <si>
    <t>Not an Obstacle</t>
  </si>
  <si>
    <t>Minor Obstacle</t>
  </si>
  <si>
    <t>Minor Obstacle</t>
  </si>
  <si>
    <t>Major Obstacle</t>
  </si>
  <si>
    <t>Yes</t>
  </si>
  <si>
    <t>X509 and PKIX standard is poorly deployed or interpreted by application    and service , which creates a misleading message 'PKI is expensive and hard    to understand and deploy'</t>
  </si>
  <si>
    <t>Other</t>
  </si>
  <si>
    <t>Consultant and Project manager</t>
  </si>
  <si>
    <t>No</t>
  </si>
  <si>
    <t>100-499</t>
  </si>
  <si>
    <t>Government</t>
  </si>
  <si>
    <t>Most Important</t>
  </si>
  <si>
    <t>Important</t>
  </si>
  <si>
    <t>Important</t>
  </si>
  <si>
    <t>Important</t>
  </si>
  <si>
    <t>Important</t>
  </si>
  <si>
    <t>Most Important</t>
  </si>
  <si>
    <t>Most Important</t>
  </si>
  <si>
    <t>Important</t>
  </si>
  <si>
    <t>Important</t>
  </si>
  <si>
    <t>Important</t>
  </si>
  <si>
    <t>Yes</t>
  </si>
  <si>
    <t>Minor Obstacle</t>
  </si>
  <si>
    <t>Minor Obstacle</t>
  </si>
  <si>
    <t>Minor Obstacle</t>
  </si>
  <si>
    <t>Minor Obstacle</t>
  </si>
  <si>
    <t>Minor Obstacle</t>
  </si>
  <si>
    <t>Minor Obstacle</t>
  </si>
  <si>
    <t>Minor Obstacle</t>
  </si>
  <si>
    <t>Minor Obstacle</t>
  </si>
  <si>
    <t>Major Obstacle</t>
  </si>
  <si>
    <t>Not an Obstacle</t>
  </si>
  <si>
    <t>Yes</t>
  </si>
  <si>
    <t>Your survey implies that your 'obstacles' are valid.</t>
  </si>
  <si>
    <t>Other</t>
  </si>
  <si>
    <t>Security Architect</t>
  </si>
  <si>
    <t>11-15</t>
  </si>
  <si>
    <t>No</t>
  </si>
  <si>
    <t>1-99</t>
  </si>
  <si>
    <t>Computer-related</t>
  </si>
  <si>
    <t>Important</t>
  </si>
  <si>
    <t>Not Important</t>
  </si>
  <si>
    <t>Most Important</t>
  </si>
  <si>
    <t>Not Important</t>
  </si>
  <si>
    <t>Important</t>
  </si>
  <si>
    <t>Most Important</t>
  </si>
  <si>
    <t>Important</t>
  </si>
  <si>
    <t>Important</t>
  </si>
  <si>
    <t>Important</t>
  </si>
  <si>
    <t>Not Important</t>
  </si>
  <si>
    <t>No</t>
  </si>
  <si>
    <t>Major Obstacle</t>
  </si>
  <si>
    <t>Not an Obstacle</t>
  </si>
  <si>
    <t>Major Obstacle</t>
  </si>
  <si>
    <t>Not an Obstacle</t>
  </si>
  <si>
    <t>Minor Obstacle</t>
  </si>
  <si>
    <t>Minor Obstacle</t>
  </si>
  <si>
    <t>Minor Obstacle</t>
  </si>
  <si>
    <t>Minor Obstacle</t>
  </si>
  <si>
    <t>Major Obstacle</t>
  </si>
  <si>
    <t>Yes</t>
  </si>
  <si>
    <t>Product Developer</t>
  </si>
  <si>
    <t>6-10</t>
  </si>
  <si>
    <t>No</t>
  </si>
  <si>
    <t>10,000 or more</t>
  </si>
  <si>
    <t>non-Computer</t>
  </si>
  <si>
    <t>Important</t>
  </si>
  <si>
    <t>Not Important</t>
  </si>
  <si>
    <t>Most Important</t>
  </si>
  <si>
    <t>Most Important</t>
  </si>
  <si>
    <t>Important</t>
  </si>
  <si>
    <t>Important</t>
  </si>
  <si>
    <t>Important</t>
  </si>
  <si>
    <t>Important</t>
  </si>
  <si>
    <t>Important</t>
  </si>
  <si>
    <t>Important</t>
  </si>
  <si>
    <t>No</t>
  </si>
  <si>
    <t>Minor Obstacle</t>
  </si>
  <si>
    <t>Major Obstacle</t>
  </si>
  <si>
    <t>Minor Obstacle</t>
  </si>
  <si>
    <t>Minor Obstacle</t>
  </si>
  <si>
    <t>Minor Obstacle</t>
  </si>
  <si>
    <t>Minor Obstacle</t>
  </si>
  <si>
    <t>Minor Obstacle</t>
  </si>
  <si>
    <t>Major Obstacle</t>
  </si>
  <si>
    <t>Minor Obstacle</t>
  </si>
  <si>
    <t>Yes</t>
  </si>
  <si>
    <t>Requiring a specific procedure to get the status of certificates. For    example, it is impossible for every software to build certification paths    and check them.</t>
  </si>
  <si>
    <t>IT Staff</t>
  </si>
  <si>
    <t>No</t>
  </si>
  <si>
    <t>100-499</t>
  </si>
  <si>
    <t>Other Services</t>
  </si>
  <si>
    <t>Most Important</t>
  </si>
  <si>
    <t>Important</t>
  </si>
  <si>
    <t>Important</t>
  </si>
  <si>
    <t>Most Important</t>
  </si>
  <si>
    <t>Most Important</t>
  </si>
  <si>
    <t>Most Important</t>
  </si>
  <si>
    <t>Important</t>
  </si>
  <si>
    <t>Important</t>
  </si>
  <si>
    <t>Important</t>
  </si>
  <si>
    <t>Most Important</t>
  </si>
  <si>
    <t>Not Important</t>
  </si>
  <si>
    <t>No</t>
  </si>
  <si>
    <t>Minor Obstacle</t>
  </si>
  <si>
    <t>Not an Obstacle</t>
  </si>
  <si>
    <t>Not an Obstacle</t>
  </si>
  <si>
    <t>Not an Obstacle</t>
  </si>
  <si>
    <t>Major Obstacle</t>
  </si>
  <si>
    <t>Minor Obstacle</t>
  </si>
  <si>
    <t>Minor Obstacle</t>
  </si>
  <si>
    <t>Minor Obstacle</t>
  </si>
  <si>
    <t>Major Obstacle</t>
  </si>
  <si>
    <t>Not an Obstacle</t>
  </si>
  <si>
    <t>Yes</t>
  </si>
  <si>
    <t>Software Developer</t>
  </si>
  <si>
    <t>No</t>
  </si>
  <si>
    <t>1-99</t>
  </si>
  <si>
    <t>Software Development</t>
  </si>
  <si>
    <t>Most Important</t>
  </si>
  <si>
    <t>Important</t>
  </si>
  <si>
    <t>Most Important</t>
  </si>
  <si>
    <t>Important</t>
  </si>
  <si>
    <t>Most Important</t>
  </si>
  <si>
    <t>Important</t>
  </si>
  <si>
    <t>Important</t>
  </si>
  <si>
    <t>Important</t>
  </si>
  <si>
    <t>Important</t>
  </si>
  <si>
    <t>Most Important</t>
  </si>
  <si>
    <t>Most Important</t>
  </si>
  <si>
    <t>apply to house key etc...</t>
  </si>
  <si>
    <t>No</t>
  </si>
  <si>
    <t>Major Obstacle</t>
  </si>
  <si>
    <t>Major Obstacle</t>
  </si>
  <si>
    <t>Minor Obstacle</t>
  </si>
  <si>
    <t>Major Obstacle</t>
  </si>
  <si>
    <t>Minor Obstacle</t>
  </si>
  <si>
    <t>Major Obstacle</t>
  </si>
  <si>
    <t>Major Obstacle</t>
  </si>
  <si>
    <t>Major Obstacle</t>
  </si>
  <si>
    <t>Major Obstacle</t>
  </si>
  <si>
    <t>Minor Obstacle</t>
  </si>
  <si>
    <t>Users don't need PKI very much.</t>
  </si>
  <si>
    <t>Yes</t>
  </si>
  <si>
    <t>IT Staff</t>
  </si>
  <si>
    <t>No</t>
  </si>
  <si>
    <t>100-499</t>
  </si>
  <si>
    <t>Other Services</t>
  </si>
  <si>
    <t>Most Important</t>
  </si>
  <si>
    <t>Most Important</t>
  </si>
  <si>
    <t>Important</t>
  </si>
  <si>
    <t>Most Important</t>
  </si>
  <si>
    <t>Not Important</t>
  </si>
  <si>
    <t>Not Important</t>
  </si>
  <si>
    <t>Most Important</t>
  </si>
  <si>
    <t>Most Important</t>
  </si>
  <si>
    <t>Most Important</t>
  </si>
  <si>
    <t>Most Important</t>
  </si>
  <si>
    <t>No</t>
  </si>
  <si>
    <t>Major Obstacle</t>
  </si>
  <si>
    <t>Major Obstacle</t>
  </si>
  <si>
    <t>Major Obstacle</t>
  </si>
  <si>
    <t>Minor Obstacle</t>
  </si>
  <si>
    <t>Minor Obstacle</t>
  </si>
  <si>
    <t>Major Obstacle</t>
  </si>
  <si>
    <t>Major Obstacle</t>
  </si>
  <si>
    <t>Major Obstacle</t>
  </si>
  <si>
    <t>Major Obstacle</t>
  </si>
  <si>
    <t>The s.c. four-corner model pushed primarily by banks, creates major    deployment hassles for relying parties and unwanted 'markup' on business    messages.</t>
  </si>
  <si>
    <t>Product Developer</t>
  </si>
  <si>
    <t>No</t>
  </si>
  <si>
    <t>1-99</t>
  </si>
  <si>
    <t>Computer-related</t>
  </si>
  <si>
    <t>Most Important</t>
  </si>
  <si>
    <t>Important</t>
  </si>
  <si>
    <t>Most Important</t>
  </si>
  <si>
    <t>Most Important</t>
  </si>
  <si>
    <t>Not Important</t>
  </si>
  <si>
    <t>Important</t>
  </si>
  <si>
    <t>Important</t>
  </si>
  <si>
    <t>Not Important</t>
  </si>
  <si>
    <t>Most Important</t>
  </si>
  <si>
    <t>Not Important</t>
  </si>
  <si>
    <t>Yes</t>
  </si>
  <si>
    <t>Major Obstacle</t>
  </si>
  <si>
    <t>Not an Obstacle</t>
  </si>
  <si>
    <t>Minor Obstacle</t>
  </si>
  <si>
    <t>Major Obstacle</t>
  </si>
  <si>
    <t>Not an Obstacle</t>
  </si>
  <si>
    <t>Not an Obstacle</t>
  </si>
  <si>
    <t>Minor Obstacle</t>
  </si>
  <si>
    <t>Major Obstacle</t>
  </si>
  <si>
    <t>Not an Obstacle</t>
  </si>
  <si>
    <t>Yes</t>
  </si>
  <si>
    <t>Other</t>
  </si>
  <si>
    <t>Consultant</t>
  </si>
  <si>
    <t>No</t>
  </si>
  <si>
    <t>10,000 or more</t>
  </si>
  <si>
    <t>Computer-related</t>
  </si>
  <si>
    <t>Important</t>
  </si>
  <si>
    <t>Important</t>
  </si>
  <si>
    <t>Important</t>
  </si>
  <si>
    <t>Important</t>
  </si>
  <si>
    <t>Important</t>
  </si>
  <si>
    <t>Important</t>
  </si>
  <si>
    <t>Important</t>
  </si>
  <si>
    <t>Important</t>
  </si>
  <si>
    <t>Important</t>
  </si>
  <si>
    <t>Important</t>
  </si>
  <si>
    <t>No</t>
  </si>
  <si>
    <t>Major Obstacle</t>
  </si>
  <si>
    <t>Minor Obstacle</t>
  </si>
  <si>
    <t>Minor Obstacle</t>
  </si>
  <si>
    <t>Not an Obstacle</t>
  </si>
  <si>
    <t>Major Obstacle</t>
  </si>
  <si>
    <t>Minor Obstacle</t>
  </si>
  <si>
    <t>Minor Obstacle</t>
  </si>
  <si>
    <t>Minor Obstacle</t>
  </si>
  <si>
    <t>Minor Obstacle</t>
  </si>
  <si>
    <t>Yes</t>
  </si>
  <si>
    <t>Software Developer</t>
  </si>
  <si>
    <t>No</t>
  </si>
  <si>
    <t>1-99</t>
  </si>
  <si>
    <t>Computer-related</t>
  </si>
  <si>
    <t>Most Important</t>
  </si>
  <si>
    <t>Important</t>
  </si>
  <si>
    <t>Most Important</t>
  </si>
  <si>
    <t>Most Important</t>
  </si>
  <si>
    <t>Most Important</t>
  </si>
  <si>
    <t>No</t>
  </si>
  <si>
    <t>Minor Obstacle</t>
  </si>
  <si>
    <t>Major Obstacle</t>
  </si>
  <si>
    <t>Minor Obstacle</t>
  </si>
  <si>
    <t>Minor Obstacle</t>
  </si>
  <si>
    <t>Minor Obstacle</t>
  </si>
  <si>
    <t>Minor Obstacle</t>
  </si>
  <si>
    <t>Major Obstacle</t>
  </si>
  <si>
    <t>Minor Obstacle</t>
  </si>
  <si>
    <t>Minor Obstacle</t>
  </si>
  <si>
    <t>Yes</t>
  </si>
  <si>
    <t>Product Developer</t>
  </si>
  <si>
    <t>11-15</t>
  </si>
  <si>
    <t>No</t>
  </si>
  <si>
    <t>100-499</t>
  </si>
  <si>
    <t>Consultant within secured it solutions. PKI product    development</t>
  </si>
  <si>
    <t>Important</t>
  </si>
  <si>
    <t>Important</t>
  </si>
  <si>
    <t>Important</t>
  </si>
  <si>
    <t>Most Important</t>
  </si>
  <si>
    <t>Important</t>
  </si>
  <si>
    <t>Important</t>
  </si>
  <si>
    <t>Important</t>
  </si>
  <si>
    <t>Important</t>
  </si>
  <si>
    <t>Important</t>
  </si>
  <si>
    <t>Important</t>
  </si>
  <si>
    <t>No</t>
  </si>
  <si>
    <t>Major Obstacle</t>
  </si>
  <si>
    <t>Minor Obstacle</t>
  </si>
  <si>
    <t>Minor Obstacle</t>
  </si>
  <si>
    <t>Minor Obstacle</t>
  </si>
  <si>
    <t>Minor Obstacle</t>
  </si>
  <si>
    <t>Not an Obstacle</t>
  </si>
  <si>
    <t>Minor Obstacle</t>
  </si>
  <si>
    <t>Major Obstacle</t>
  </si>
  <si>
    <t>Minor Obstacle</t>
  </si>
  <si>
    <t>Yes</t>
  </si>
  <si>
    <t>IT Management</t>
  </si>
  <si>
    <t>6-10</t>
  </si>
  <si>
    <t>No</t>
  </si>
  <si>
    <t>100-499</t>
  </si>
  <si>
    <t>Computer-related</t>
  </si>
  <si>
    <t>Most Important</t>
  </si>
  <si>
    <t>Important</t>
  </si>
  <si>
    <t>Not Important</t>
  </si>
  <si>
    <t>Important</t>
  </si>
  <si>
    <t>Important</t>
  </si>
  <si>
    <t>Most Important</t>
  </si>
  <si>
    <t>Important</t>
  </si>
  <si>
    <t>Important</t>
  </si>
  <si>
    <t>Important</t>
  </si>
  <si>
    <t>Important</t>
  </si>
  <si>
    <t>web application client authentication and    authorization (not SSO) , XML encryption and signing</t>
  </si>
  <si>
    <t>No</t>
  </si>
  <si>
    <t>Major Obstacle</t>
  </si>
  <si>
    <t>Major Obstacle</t>
  </si>
  <si>
    <t>Major Obstacle</t>
  </si>
  <si>
    <t>Major Obstacle</t>
  </si>
  <si>
    <t>Major Obstacle</t>
  </si>
  <si>
    <t>Minor Obstacle</t>
  </si>
  <si>
    <t>Minor Obstacle</t>
  </si>
  <si>
    <t>Major Obstacle</t>
  </si>
  <si>
    <t>Major Obstacle</t>
  </si>
  <si>
    <t>Major Obstacle</t>
  </si>
  <si>
    <t>operating systems and applications doesn't support smart    cards by default, smart card driver and middleware problems, applications    inflexible use of PKI and directory</t>
  </si>
  <si>
    <t>Yes</t>
  </si>
  <si>
    <t>Many applications assume too much about certificate profile and    directory namespace. Applications force to use certain certificate profile,    subject name and directory namespace. If several applications need to be    used, there may be a huge conflict.    PKI product vendors seems not to konwo enough about real world    implementation problems. Everything is fine, if vendors 'model' is followed,    but there's no flexibility in design and implementation. Vendors have    already decided, what's the best way to use PKI (client software,    registration, etc.) and if organizations model doesn't match that - there's    trouble.    Application vendors doesn't seem to know how they applications use PKI. When    designing PKI solution for selected set of applications, it would help, if    the vendors would be able to tell how the application works. I had recent    experience with a VPN-vendor and we had to debug ourselves how the PKI and    directory was used and what were the requirements. Common answer is 'oh, we    support X.509 certificates'.</t>
  </si>
  <si>
    <t>Other</t>
  </si>
  <si>
    <t>consultant</t>
  </si>
  <si>
    <t>6-10</t>
  </si>
  <si>
    <t>No</t>
  </si>
  <si>
    <t>100-499</t>
  </si>
  <si>
    <t>software development</t>
  </si>
  <si>
    <t>Important</t>
  </si>
  <si>
    <t>Important</t>
  </si>
  <si>
    <t>Most Important</t>
  </si>
  <si>
    <t>Important</t>
  </si>
  <si>
    <t>Most Important</t>
  </si>
  <si>
    <t>Important</t>
  </si>
  <si>
    <t>Important</t>
  </si>
  <si>
    <t>No</t>
  </si>
  <si>
    <t>Major Obstacle</t>
  </si>
  <si>
    <t>Major Obstacle</t>
  </si>
  <si>
    <t>Minor Obstacle</t>
  </si>
  <si>
    <t>Not an Obstacle</t>
  </si>
  <si>
    <t>Minor Obstacle</t>
  </si>
  <si>
    <t>Major Obstacle</t>
  </si>
  <si>
    <t>Major Obstacle</t>
  </si>
  <si>
    <t>Yes</t>
  </si>
  <si>
    <t>IT Management</t>
  </si>
  <si>
    <t>6-10</t>
  </si>
  <si>
    <t>No</t>
  </si>
  <si>
    <t>500-999</t>
  </si>
  <si>
    <t>Government</t>
  </si>
  <si>
    <t>Important</t>
  </si>
  <si>
    <t>Important</t>
  </si>
  <si>
    <t>Important</t>
  </si>
  <si>
    <t>Most Important</t>
  </si>
  <si>
    <t>Most Important</t>
  </si>
  <si>
    <t>Not Important</t>
  </si>
  <si>
    <t>Important</t>
  </si>
  <si>
    <t>Not Important</t>
  </si>
  <si>
    <t>Important</t>
  </si>
  <si>
    <t>Not Important</t>
  </si>
  <si>
    <t>Not Important</t>
  </si>
  <si>
    <t>No</t>
  </si>
  <si>
    <t>Minor Obstacle</t>
  </si>
  <si>
    <t>Minor Obstacle</t>
  </si>
  <si>
    <t>Major Obstacle</t>
  </si>
  <si>
    <t>Not an Obstacle</t>
  </si>
  <si>
    <t>Major Obstacle</t>
  </si>
  <si>
    <t>Not an Obstacle</t>
  </si>
  <si>
    <t>Minor Obstacle</t>
  </si>
  <si>
    <t>Major Obstacle</t>
  </si>
  <si>
    <t>Major Obstacle</t>
  </si>
  <si>
    <t>Not an Obstacle</t>
  </si>
  <si>
    <t>Yes</t>
  </si>
  <si>
    <t>Researcher</t>
  </si>
  <si>
    <t>No</t>
  </si>
  <si>
    <t>1,000-9,999</t>
  </si>
  <si>
    <t>Education</t>
  </si>
  <si>
    <t>Important</t>
  </si>
  <si>
    <t>Not Important</t>
  </si>
  <si>
    <t>Most Important</t>
  </si>
  <si>
    <t>Most Important</t>
  </si>
  <si>
    <t>Important</t>
  </si>
  <si>
    <t>Most Important</t>
  </si>
  <si>
    <t>Important</t>
  </si>
  <si>
    <t>Important</t>
  </si>
  <si>
    <t>Most Important</t>
  </si>
  <si>
    <t>Most Important</t>
  </si>
  <si>
    <t>Most Important</t>
  </si>
  <si>
    <t>PMI (Privilege Management Infrastructure) related    solutions</t>
  </si>
  <si>
    <t>Yes</t>
  </si>
  <si>
    <t>Minor Obstacle</t>
  </si>
  <si>
    <t>Major Obstacle</t>
  </si>
  <si>
    <t>Minor Obstacle</t>
  </si>
  <si>
    <t>Major Obstacle</t>
  </si>
  <si>
    <t>Minor Obstacle</t>
  </si>
  <si>
    <t>Major Obstacle</t>
  </si>
  <si>
    <t>Minor Obstacle</t>
  </si>
  <si>
    <t>Minor Obstacle</t>
  </si>
  <si>
    <t>Major Obstacle</t>
  </si>
  <si>
    <t>Major Obstacle</t>
  </si>
  <si>
    <t>Lack of supporting elements</t>
  </si>
  <si>
    <t>Yes</t>
  </si>
  <si>
    <t>I will do so.</t>
  </si>
  <si>
    <t>Researcher</t>
  </si>
  <si>
    <t>6-10</t>
  </si>
  <si>
    <t>No</t>
  </si>
  <si>
    <t>1,000-9,999</t>
  </si>
  <si>
    <t>Education</t>
  </si>
  <si>
    <t>Important</t>
  </si>
  <si>
    <t>Important</t>
  </si>
  <si>
    <t>Most Important</t>
  </si>
  <si>
    <t>Important</t>
  </si>
  <si>
    <t>Not Important</t>
  </si>
  <si>
    <t>Most Important</t>
  </si>
  <si>
    <t>Important</t>
  </si>
  <si>
    <t>Important</t>
  </si>
  <si>
    <t>Most Important</t>
  </si>
  <si>
    <t>Not Important</t>
  </si>
  <si>
    <t>Not Important</t>
  </si>
  <si>
    <t>No</t>
  </si>
  <si>
    <t>Minor Obstacle</t>
  </si>
  <si>
    <t>Major Obstacle</t>
  </si>
  <si>
    <t>Major Obstacle</t>
  </si>
  <si>
    <t>Minor Obstacle</t>
  </si>
  <si>
    <t>Major Obstacle</t>
  </si>
  <si>
    <t>Minor Obstacle</t>
  </si>
  <si>
    <t>Major Obstacle</t>
  </si>
  <si>
    <t>Minor Obstacle</t>
  </si>
  <si>
    <t>Major Obstacle</t>
  </si>
  <si>
    <t>Yes</t>
  </si>
  <si>
    <t>Researcher</t>
  </si>
  <si>
    <t>6-10</t>
  </si>
  <si>
    <t>No</t>
  </si>
  <si>
    <t>1-99</t>
  </si>
  <si>
    <t>Government</t>
  </si>
  <si>
    <t>Important</t>
  </si>
  <si>
    <t>Not Important</t>
  </si>
  <si>
    <t>Important</t>
  </si>
  <si>
    <t>Not Important</t>
  </si>
  <si>
    <t>Important</t>
  </si>
  <si>
    <t>Important</t>
  </si>
  <si>
    <t>Important</t>
  </si>
  <si>
    <t>Not Important</t>
  </si>
  <si>
    <t>Not Important</t>
  </si>
  <si>
    <t>Important</t>
  </si>
  <si>
    <t>No</t>
  </si>
  <si>
    <t>Minor Obstacle</t>
  </si>
  <si>
    <t>Major Obstacle</t>
  </si>
  <si>
    <t>Major Obstacle</t>
  </si>
  <si>
    <t>Major Obstacle</t>
  </si>
  <si>
    <t>Major Obstacle</t>
  </si>
  <si>
    <t>Major Obstacle</t>
  </si>
  <si>
    <t>Major Obstacle</t>
  </si>
  <si>
    <t>Major Obstacle</t>
  </si>
  <si>
    <t>Major Obstacle</t>
  </si>
  <si>
    <t>Yes</t>
  </si>
  <si>
    <t>Non-IT Management</t>
  </si>
  <si>
    <t>No</t>
  </si>
  <si>
    <t>100-499</t>
  </si>
  <si>
    <t>Computer-related</t>
  </si>
  <si>
    <t>Important</t>
  </si>
  <si>
    <t>Important</t>
  </si>
  <si>
    <t>Important</t>
  </si>
  <si>
    <t>Important</t>
  </si>
  <si>
    <t>Important</t>
  </si>
  <si>
    <t>No</t>
  </si>
  <si>
    <t>Major Obstacle</t>
  </si>
  <si>
    <t>Major Obstacle</t>
  </si>
  <si>
    <t>Major Obstacle</t>
  </si>
  <si>
    <t>Major Obstacle</t>
  </si>
  <si>
    <t>Minor Obstacle</t>
  </si>
  <si>
    <t>Not an Obstacle</t>
  </si>
  <si>
    <t>Major Obstacle</t>
  </si>
  <si>
    <t>Major Obstacle</t>
  </si>
  <si>
    <t>Major Obstacle</t>
  </si>
  <si>
    <t>Yes</t>
  </si>
  <si>
    <t>PKI is used as a goal, not as mean to an end.</t>
  </si>
  <si>
    <t>Software Developer</t>
  </si>
  <si>
    <t>No</t>
  </si>
  <si>
    <t>100-499</t>
  </si>
  <si>
    <t>Software and hardware development</t>
  </si>
  <si>
    <t>Most Important</t>
  </si>
  <si>
    <t>Important</t>
  </si>
  <si>
    <t>Most Important</t>
  </si>
  <si>
    <t>Important</t>
  </si>
  <si>
    <t>Important</t>
  </si>
  <si>
    <t>Most Important</t>
  </si>
  <si>
    <t>Not Important</t>
  </si>
  <si>
    <t>Important</t>
  </si>
  <si>
    <t>Important</t>
  </si>
  <si>
    <t>Most Important</t>
  </si>
  <si>
    <t>No</t>
  </si>
  <si>
    <t>Not an Obstacle</t>
  </si>
  <si>
    <t>Minor Obstacle</t>
  </si>
  <si>
    <t>Major Obstacle</t>
  </si>
  <si>
    <t>Not an Obstacle</t>
  </si>
  <si>
    <t>Not an Obstacle</t>
  </si>
  <si>
    <t>Major Obstacle</t>
  </si>
  <si>
    <t>Minor Obstacle</t>
  </si>
  <si>
    <t>Major Obstacle</t>
  </si>
  <si>
    <t>Minor Obstacle</t>
  </si>
  <si>
    <t>Yes</t>
  </si>
  <si>
    <t>Researcher</t>
  </si>
  <si>
    <t>No</t>
  </si>
  <si>
    <t>500-999</t>
  </si>
  <si>
    <t>Education</t>
  </si>
  <si>
    <t>Important</t>
  </si>
  <si>
    <t>Important</t>
  </si>
  <si>
    <t>Most Important</t>
  </si>
  <si>
    <t>Most Important</t>
  </si>
  <si>
    <t>Important</t>
  </si>
  <si>
    <t>Most Important</t>
  </si>
  <si>
    <t>Important</t>
  </si>
  <si>
    <t>Not Important</t>
  </si>
  <si>
    <t>Most Important</t>
  </si>
  <si>
    <t>Important</t>
  </si>
  <si>
    <t>No</t>
  </si>
  <si>
    <t>Minor Obstacle</t>
  </si>
  <si>
    <t>Major Obstacle</t>
  </si>
  <si>
    <t>Major Obstacle</t>
  </si>
  <si>
    <t>Minor Obstacle</t>
  </si>
  <si>
    <t>Major Obstacle</t>
  </si>
  <si>
    <t>Minor Obstacle</t>
  </si>
  <si>
    <t>Major Obstacle</t>
  </si>
  <si>
    <t>Major Obstacle</t>
  </si>
  <si>
    <t>Major Obstacle</t>
  </si>
  <si>
    <t>Major Obstacle</t>
  </si>
  <si>
    <t>Lack of agreement among standardization bodies</t>
  </si>
  <si>
    <t>Yes</t>
  </si>
  <si>
    <t>Basically, PKI support for end-client services and applications does    not exists. Layman applications (browsers, e-mail client) do no integrate    smoothly.    Documentation is awfull. When anybody is working with PKI you must know    exactly what is happening anytime. Has anybody see explained how IE or    Netscape verify a certificate?</t>
  </si>
  <si>
    <t>Other</t>
  </si>
  <si>
    <t>Security Consultant</t>
  </si>
  <si>
    <t>No</t>
  </si>
  <si>
    <t>100-499</t>
  </si>
  <si>
    <t>Government</t>
  </si>
  <si>
    <t>Important</t>
  </si>
  <si>
    <t>Important</t>
  </si>
  <si>
    <t>Most Important</t>
  </si>
  <si>
    <t>Not Important</t>
  </si>
  <si>
    <t>Not Important</t>
  </si>
  <si>
    <t>Not Important</t>
  </si>
  <si>
    <t>Important</t>
  </si>
  <si>
    <t>Important</t>
  </si>
  <si>
    <t>Most Important</t>
  </si>
  <si>
    <t>Not Important</t>
  </si>
  <si>
    <t>No</t>
  </si>
  <si>
    <t>Minor Obstacle</t>
  </si>
  <si>
    <t>Minor Obstacle</t>
  </si>
  <si>
    <t>Major Obstacle</t>
  </si>
  <si>
    <t>Minor Obstacle</t>
  </si>
  <si>
    <t>Minor Obstacle</t>
  </si>
  <si>
    <t>Minor Obstacle</t>
  </si>
  <si>
    <t>Major Obstacle</t>
  </si>
  <si>
    <t>Minor Obstacle</t>
  </si>
  <si>
    <t>Minor Obstacle</t>
  </si>
  <si>
    <t>No</t>
  </si>
  <si>
    <t>Software Developer</t>
  </si>
  <si>
    <t>No</t>
  </si>
  <si>
    <t>1-99</t>
  </si>
  <si>
    <t>Government</t>
  </si>
  <si>
    <t>Most Important</t>
  </si>
  <si>
    <t>Important</t>
  </si>
  <si>
    <t>Most Important</t>
  </si>
  <si>
    <t>Most Important</t>
  </si>
  <si>
    <t>Most Important</t>
  </si>
  <si>
    <t>Most Important</t>
  </si>
  <si>
    <t>Important</t>
  </si>
  <si>
    <t>Important</t>
  </si>
  <si>
    <t>Most Important</t>
  </si>
  <si>
    <t>Most Important</t>
  </si>
  <si>
    <t>No</t>
  </si>
  <si>
    <t>Not an Obstacle</t>
  </si>
  <si>
    <t>Not an Obstacle</t>
  </si>
  <si>
    <t>Minor Obstacle</t>
  </si>
  <si>
    <t>Minor Obstacle</t>
  </si>
  <si>
    <t>Major Obstacle</t>
  </si>
  <si>
    <t>Major Obstacle</t>
  </si>
  <si>
    <t>Minor Obstacle</t>
  </si>
  <si>
    <t>Major Obstacle</t>
  </si>
  <si>
    <t>Major Obstacle</t>
  </si>
  <si>
    <t>No</t>
  </si>
  <si>
    <t>IT Management</t>
  </si>
  <si>
    <t>16 or more</t>
  </si>
  <si>
    <t>No</t>
  </si>
  <si>
    <t>1-99</t>
  </si>
  <si>
    <t>Public CSP</t>
  </si>
  <si>
    <t>Important</t>
  </si>
  <si>
    <t>Important</t>
  </si>
  <si>
    <t>Important</t>
  </si>
  <si>
    <t>Most Important</t>
  </si>
  <si>
    <t>Important</t>
  </si>
  <si>
    <t>Important</t>
  </si>
  <si>
    <t>Not Important</t>
  </si>
  <si>
    <t>Not Important</t>
  </si>
  <si>
    <t>Important</t>
  </si>
  <si>
    <t>Important</t>
  </si>
  <si>
    <t>No</t>
  </si>
  <si>
    <t>Major Obstacle</t>
  </si>
  <si>
    <t>Minor Obstacle</t>
  </si>
  <si>
    <t>Minor Obstacle</t>
  </si>
  <si>
    <t>Minor Obstacle</t>
  </si>
  <si>
    <t>Minor Obstacle</t>
  </si>
  <si>
    <t>Not an Obstacle</t>
  </si>
  <si>
    <t>Minor Obstacle</t>
  </si>
  <si>
    <t>Major Obstacle</t>
  </si>
  <si>
    <t>Major Obstacle</t>
  </si>
  <si>
    <t>Major Obstacle</t>
  </si>
  <si>
    <t>Lack of public / govenment adoption</t>
  </si>
  <si>
    <t>Yes</t>
  </si>
  <si>
    <t>Other</t>
  </si>
  <si>
    <t>Technical Security Consultant</t>
  </si>
  <si>
    <t>No</t>
  </si>
  <si>
    <t>1-99</t>
  </si>
  <si>
    <t>Other Services</t>
  </si>
  <si>
    <t>Most Important</t>
  </si>
  <si>
    <t>Important</t>
  </si>
  <si>
    <t>Important</t>
  </si>
  <si>
    <t>Most Important</t>
  </si>
  <si>
    <t>Most Important</t>
  </si>
  <si>
    <t>Important</t>
  </si>
  <si>
    <t>Not Important</t>
  </si>
  <si>
    <t>Not Important</t>
  </si>
  <si>
    <t>Important</t>
  </si>
  <si>
    <t>Not Important</t>
  </si>
  <si>
    <t>No</t>
  </si>
  <si>
    <t>Minor Obstacle</t>
  </si>
  <si>
    <t>Not an Obstacle</t>
  </si>
  <si>
    <t>Major Obstacle</t>
  </si>
  <si>
    <t>Not an Obstacle</t>
  </si>
  <si>
    <t>Minor Obstacle</t>
  </si>
  <si>
    <t>Not an Obstacle</t>
  </si>
  <si>
    <t>Not an Obstacle</t>
  </si>
  <si>
    <t>Major Obstacle</t>
  </si>
  <si>
    <t>Minor Obstacle</t>
  </si>
  <si>
    <t>Yes</t>
  </si>
  <si>
    <t>IT Management</t>
  </si>
  <si>
    <t>16 or more</t>
  </si>
  <si>
    <t>No</t>
  </si>
  <si>
    <t>1,000-9,999</t>
  </si>
  <si>
    <t>Government</t>
  </si>
  <si>
    <t>Most Important</t>
  </si>
  <si>
    <t>Important</t>
  </si>
  <si>
    <t>Important</t>
  </si>
  <si>
    <t>Important</t>
  </si>
  <si>
    <t>Important</t>
  </si>
  <si>
    <t>Important</t>
  </si>
  <si>
    <t>Important</t>
  </si>
  <si>
    <t>Important</t>
  </si>
  <si>
    <t>Important</t>
  </si>
  <si>
    <t>Important</t>
  </si>
  <si>
    <t>Important</t>
  </si>
  <si>
    <t>maintaining long term certs and associated    information related to their use (non-repudiation)</t>
  </si>
  <si>
    <t>No</t>
  </si>
  <si>
    <t>Minor Obstacle</t>
  </si>
  <si>
    <t>Minor Obstacle</t>
  </si>
  <si>
    <t>Minor Obstacle</t>
  </si>
  <si>
    <t>Minor Obstacle</t>
  </si>
  <si>
    <t>Not an Obstacle</t>
  </si>
  <si>
    <t>Minor Obstacle</t>
  </si>
  <si>
    <t>Minor Obstacle</t>
  </si>
  <si>
    <t>Major Obstacle</t>
  </si>
  <si>
    <t>Major Obstacle</t>
  </si>
  <si>
    <t>Major Obstacle</t>
  </si>
  <si>
    <t>software developers using PKI technology may not be    aware of all the necessary steps to take to maintain security, privacy and    non-repudiation requirements for extended period of time</t>
  </si>
  <si>
    <t>Yes</t>
  </si>
  <si>
    <t>IT Management</t>
  </si>
  <si>
    <t>No</t>
  </si>
  <si>
    <t>1,000-9,999</t>
  </si>
  <si>
    <t>Government</t>
  </si>
  <si>
    <t>Most Important</t>
  </si>
  <si>
    <t>Important</t>
  </si>
  <si>
    <t>Most Important</t>
  </si>
  <si>
    <t>Most Important</t>
  </si>
  <si>
    <t>Important</t>
  </si>
  <si>
    <t>Most Important</t>
  </si>
  <si>
    <t>Most Important</t>
  </si>
  <si>
    <t>Most Important</t>
  </si>
  <si>
    <t>Most Important</t>
  </si>
  <si>
    <t>Most Important</t>
  </si>
  <si>
    <t>No</t>
  </si>
  <si>
    <t>Major Obstacle</t>
  </si>
  <si>
    <t>Major Obstacle</t>
  </si>
  <si>
    <t>Major Obstacle</t>
  </si>
  <si>
    <t>Major Obstacle</t>
  </si>
  <si>
    <t>Major Obstacle</t>
  </si>
  <si>
    <t>Major Obstacle</t>
  </si>
  <si>
    <t>Minor Obstacle</t>
  </si>
  <si>
    <t>Major Obstacle</t>
  </si>
  <si>
    <t>Major Obstacle</t>
  </si>
  <si>
    <t>Yes</t>
  </si>
  <si>
    <t>Researcher</t>
  </si>
  <si>
    <t>16 or more</t>
  </si>
  <si>
    <t>No</t>
  </si>
  <si>
    <t>100-499</t>
  </si>
  <si>
    <t>Computer-related</t>
  </si>
  <si>
    <t>Most Important</t>
  </si>
  <si>
    <t>Most Important</t>
  </si>
  <si>
    <t>Most Important</t>
  </si>
  <si>
    <t>Important</t>
  </si>
  <si>
    <t>Most Important</t>
  </si>
  <si>
    <t>Important</t>
  </si>
  <si>
    <t>Not Important</t>
  </si>
  <si>
    <t>Not Important</t>
  </si>
  <si>
    <t>Important</t>
  </si>
  <si>
    <t>Important</t>
  </si>
  <si>
    <t>Yes</t>
  </si>
  <si>
    <t>Major Obstacle</t>
  </si>
  <si>
    <t>Major Obstacle</t>
  </si>
  <si>
    <t>Major Obstacle</t>
  </si>
  <si>
    <t>Not an Obstacle</t>
  </si>
  <si>
    <t>Minor Obstacle</t>
  </si>
  <si>
    <t>Major Obstacle</t>
  </si>
  <si>
    <t>Major Obstacle</t>
  </si>
  <si>
    <t>Minor Obstacle</t>
  </si>
  <si>
    <t>Yes</t>
  </si>
  <si>
    <t>Other</t>
  </si>
  <si>
    <t>Security Product Marketing</t>
  </si>
  <si>
    <t>No</t>
  </si>
  <si>
    <t>1,000-9,999</t>
  </si>
  <si>
    <t>Telecommunication</t>
  </si>
  <si>
    <t>Not Important</t>
  </si>
  <si>
    <t>Not Important</t>
  </si>
  <si>
    <t>Not Important</t>
  </si>
  <si>
    <t>Not Important</t>
  </si>
  <si>
    <t>Important</t>
  </si>
  <si>
    <t>Not Important</t>
  </si>
  <si>
    <t>Important</t>
  </si>
  <si>
    <t>Most Important</t>
  </si>
  <si>
    <t>Not Important</t>
  </si>
  <si>
    <t>Not Important</t>
  </si>
  <si>
    <t>Secure messaging</t>
  </si>
  <si>
    <t>Yes</t>
  </si>
  <si>
    <t>Minor Obstacle</t>
  </si>
  <si>
    <t>Major Obstacle</t>
  </si>
  <si>
    <t>Minor Obstacle</t>
  </si>
  <si>
    <t>Minor Obstacle</t>
  </si>
  <si>
    <t>Major Obstacle</t>
  </si>
  <si>
    <t>Not an Obstacle</t>
  </si>
  <si>
    <t>Not an Obstacle</t>
  </si>
  <si>
    <t>Minor Obstacle</t>
  </si>
  <si>
    <t>Not an Obstacle</t>
  </si>
  <si>
    <t>Major Obstacle</t>
  </si>
  <si>
    <t>Doesn't scale.</t>
  </si>
  <si>
    <t>No</t>
  </si>
  <si>
    <t>IT Management</t>
  </si>
  <si>
    <t>6-10</t>
  </si>
  <si>
    <t>No</t>
  </si>
  <si>
    <t>1-99</t>
  </si>
  <si>
    <t>Telecommunications</t>
  </si>
  <si>
    <t>Most Important</t>
  </si>
  <si>
    <t>Important</t>
  </si>
  <si>
    <t>Most Important</t>
  </si>
  <si>
    <t>Important</t>
  </si>
  <si>
    <t>Most Important</t>
  </si>
  <si>
    <t>Most Important</t>
  </si>
  <si>
    <t>Most Important</t>
  </si>
  <si>
    <t>Important</t>
  </si>
  <si>
    <t>Important</t>
  </si>
  <si>
    <t>Not Important</t>
  </si>
  <si>
    <t>Yes</t>
  </si>
  <si>
    <t>Not an Obstacle</t>
  </si>
  <si>
    <t>Minor Obstacle</t>
  </si>
  <si>
    <t>Minor Obstacle</t>
  </si>
  <si>
    <t>Not an Obstacle</t>
  </si>
  <si>
    <t>Major Obstacle</t>
  </si>
  <si>
    <t>Minor Obstacle</t>
  </si>
  <si>
    <t>Not an Obstacle</t>
  </si>
  <si>
    <t>Major Obstacle</t>
  </si>
  <si>
    <t>Major Obstacle</t>
  </si>
  <si>
    <t>Major Obstacle</t>
  </si>
  <si>
    <t>Lack of PKI Enabled Applications and Industry    understanding</t>
  </si>
  <si>
    <t>Yes</t>
  </si>
  <si>
    <t>Software companies have not embraced the technology fully, and many    have not enabled their applications to use it, until forced to do so.  Few    are asking for PKI enabled apps and until more do so the vendors still push    back.</t>
  </si>
  <si>
    <t>IT Staff</t>
  </si>
  <si>
    <t>No</t>
  </si>
  <si>
    <t>10,000 or more</t>
  </si>
  <si>
    <t>Health Care</t>
  </si>
  <si>
    <t>Important</t>
  </si>
  <si>
    <t>Important</t>
  </si>
  <si>
    <t>Important</t>
  </si>
  <si>
    <t>Important</t>
  </si>
  <si>
    <t>Most Important</t>
  </si>
  <si>
    <t>Important</t>
  </si>
  <si>
    <t>Important</t>
  </si>
  <si>
    <t>Not Important</t>
  </si>
  <si>
    <t>Important</t>
  </si>
  <si>
    <t>Not Important</t>
  </si>
  <si>
    <t>Most Important</t>
  </si>
  <si>
    <t>Identity Management</t>
  </si>
  <si>
    <t>No</t>
  </si>
  <si>
    <t>Minor Obstacle</t>
  </si>
  <si>
    <t>Not an Obstacle</t>
  </si>
  <si>
    <t>Minor Obstacle</t>
  </si>
  <si>
    <t>Not an Obstacle</t>
  </si>
  <si>
    <t>Not an Obstacle</t>
  </si>
  <si>
    <t>Minor Obstacle</t>
  </si>
  <si>
    <t>Minor Obstacle</t>
  </si>
  <si>
    <t>Major Obstacle</t>
  </si>
  <si>
    <t>Major Obstacle</t>
  </si>
  <si>
    <t>Minor Obstacle</t>
  </si>
  <si>
    <t>Formerly high costs of smartcards, readers, and    middleware</t>
  </si>
  <si>
    <t>No</t>
  </si>
  <si>
    <t>Other</t>
  </si>
  <si>
    <t>PKI Consultant</t>
  </si>
  <si>
    <t>6-10</t>
  </si>
  <si>
    <t>Yes</t>
  </si>
  <si>
    <t>10,000 or more</t>
  </si>
  <si>
    <t>IT Consulting</t>
  </si>
  <si>
    <t>Most Important</t>
  </si>
  <si>
    <t>Most Important</t>
  </si>
  <si>
    <t>Important</t>
  </si>
  <si>
    <t>Most Important</t>
  </si>
  <si>
    <t>Not Important</t>
  </si>
  <si>
    <t>Most Important</t>
  </si>
  <si>
    <t>Not Important</t>
  </si>
  <si>
    <t>Not Important</t>
  </si>
  <si>
    <t>Most Important</t>
  </si>
  <si>
    <t>Important</t>
  </si>
  <si>
    <t>No</t>
  </si>
  <si>
    <t>Major Obstacle</t>
  </si>
  <si>
    <t>Minor Obstacle</t>
  </si>
  <si>
    <t>Not an Obstacle</t>
  </si>
  <si>
    <t>Not an Obstacle</t>
  </si>
  <si>
    <t>Major Obstacle</t>
  </si>
  <si>
    <t>Minor Obstacle</t>
  </si>
  <si>
    <t>Minor Obstacle</t>
  </si>
  <si>
    <t>Major Obstacle</t>
  </si>
  <si>
    <t>Major Obstacle</t>
  </si>
  <si>
    <t>Yes</t>
  </si>
  <si>
    <t>Other</t>
  </si>
  <si>
    <t>Systems engineering</t>
  </si>
  <si>
    <t>Yes</t>
  </si>
  <si>
    <t>1,000-9,999</t>
  </si>
  <si>
    <t>Government</t>
  </si>
  <si>
    <t>Important</t>
  </si>
  <si>
    <t>Important</t>
  </si>
  <si>
    <t>Important</t>
  </si>
  <si>
    <t>Important</t>
  </si>
  <si>
    <t>Important</t>
  </si>
  <si>
    <t>Important</t>
  </si>
  <si>
    <t>Important</t>
  </si>
  <si>
    <t>Not Important</t>
  </si>
  <si>
    <t>Important</t>
  </si>
  <si>
    <t>Important</t>
  </si>
  <si>
    <t>Most Important</t>
  </si>
  <si>
    <t>A fundamental element of Identity Management which    can be used for strong authentication and identity verification.  This can    be interpreted as SSO but it is not, it is Identity Management.</t>
  </si>
  <si>
    <t>No</t>
  </si>
  <si>
    <t>Major Obstacle</t>
  </si>
  <si>
    <t>Minor Obstacle</t>
  </si>
  <si>
    <t>Minor Obstacle</t>
  </si>
  <si>
    <t>Minor Obstacle</t>
  </si>
  <si>
    <t>Minor Obstacle</t>
  </si>
  <si>
    <t>Minor Obstacle</t>
  </si>
  <si>
    <t>Minor Obstacle</t>
  </si>
  <si>
    <t>Major Obstacle</t>
  </si>
  <si>
    <t>Minor Obstacle</t>
  </si>
  <si>
    <t>Major Obstacle</t>
  </si>
  <si>
    <t>Lack of deployment standards.  For instance, there are    no standards one can draw upon to help determine what kind of physical    security is recommended for the PKI enclave given support for spceific    levels of assurance.</t>
  </si>
  <si>
    <t>Yes</t>
  </si>
  <si>
    <t>Other</t>
  </si>
  <si>
    <t>PKI deployment consultant / consulting manager</t>
  </si>
  <si>
    <t>6-10</t>
  </si>
  <si>
    <t>No</t>
  </si>
  <si>
    <t>10,000 or more</t>
  </si>
  <si>
    <t>Network and Infrastructure Services</t>
  </si>
  <si>
    <t>Important</t>
  </si>
  <si>
    <t>Important</t>
  </si>
  <si>
    <t>Important</t>
  </si>
  <si>
    <t>Most Important</t>
  </si>
  <si>
    <t>Important</t>
  </si>
  <si>
    <t>Important</t>
  </si>
  <si>
    <t>Important</t>
  </si>
  <si>
    <t>Not Important</t>
  </si>
  <si>
    <t>Important</t>
  </si>
  <si>
    <t>Important</t>
  </si>
  <si>
    <t>No</t>
  </si>
  <si>
    <t>Not an Obstacle</t>
  </si>
  <si>
    <t>Major Obstacle</t>
  </si>
  <si>
    <t>Not an Obstacle</t>
  </si>
  <si>
    <t>Not an Obstacle</t>
  </si>
  <si>
    <t>Major Obstacle</t>
  </si>
  <si>
    <t>Minor Obstacle</t>
  </si>
  <si>
    <t>Minor Obstacle</t>
  </si>
  <si>
    <t>Major Obstacle</t>
  </si>
  <si>
    <t>Major Obstacle</t>
  </si>
  <si>
    <t>Yes</t>
  </si>
  <si>
    <t>IT Management</t>
  </si>
  <si>
    <t>6-10</t>
  </si>
  <si>
    <t>No</t>
  </si>
  <si>
    <t>100-499</t>
  </si>
  <si>
    <t>Finance</t>
  </si>
  <si>
    <t>Important</t>
  </si>
  <si>
    <t>Most Important</t>
  </si>
  <si>
    <t>Most Important</t>
  </si>
  <si>
    <t>Important</t>
  </si>
  <si>
    <t>Important</t>
  </si>
  <si>
    <t>Not Important</t>
  </si>
  <si>
    <t>Most Important</t>
  </si>
  <si>
    <t>Not Important</t>
  </si>
  <si>
    <t>Important</t>
  </si>
  <si>
    <t>Important</t>
  </si>
  <si>
    <t>No</t>
  </si>
  <si>
    <t>Major Obstacle</t>
  </si>
  <si>
    <t>Major Obstacle</t>
  </si>
  <si>
    <t>Not an Obstacle</t>
  </si>
  <si>
    <t>Minor Obstacle</t>
  </si>
  <si>
    <t>Major Obstacle</t>
  </si>
  <si>
    <t>Minor Obstacle</t>
  </si>
  <si>
    <t>Minor Obstacle</t>
  </si>
  <si>
    <t>Major Obstacle</t>
  </si>
  <si>
    <t>Not an Obstacle</t>
  </si>
  <si>
    <t>Yes</t>
  </si>
  <si>
    <t>IT Staff</t>
  </si>
  <si>
    <t>No</t>
  </si>
  <si>
    <t>100-499</t>
  </si>
  <si>
    <t>Other Services</t>
  </si>
  <si>
    <t>Important</t>
  </si>
  <si>
    <t>Most Important</t>
  </si>
  <si>
    <t>Important</t>
  </si>
  <si>
    <t>Important</t>
  </si>
  <si>
    <t>Important</t>
  </si>
  <si>
    <t>Important</t>
  </si>
  <si>
    <t>Not Important</t>
  </si>
  <si>
    <t>Not Important</t>
  </si>
  <si>
    <t>Important</t>
  </si>
  <si>
    <t>Important</t>
  </si>
  <si>
    <t>No</t>
  </si>
  <si>
    <t>Major Obstacle</t>
  </si>
  <si>
    <t>Major Obstacle</t>
  </si>
  <si>
    <t>Minor Obstacle</t>
  </si>
  <si>
    <t>Minor Obstacle</t>
  </si>
  <si>
    <t>Minor Obstacle</t>
  </si>
  <si>
    <t>Minor Obstacle</t>
  </si>
  <si>
    <t>Minor Obstacle</t>
  </si>
  <si>
    <t>Minor Obstacle</t>
  </si>
  <si>
    <t>Minor Obstacle</t>
  </si>
  <si>
    <t>Yes</t>
  </si>
  <si>
    <t>IT Management</t>
  </si>
  <si>
    <t>11-15</t>
  </si>
  <si>
    <t>No</t>
  </si>
  <si>
    <t>10,000 or more</t>
  </si>
  <si>
    <t>Telecommunications</t>
  </si>
  <si>
    <t>Important</t>
  </si>
  <si>
    <t>Most Important</t>
  </si>
  <si>
    <t>Most Important</t>
  </si>
  <si>
    <t>Important</t>
  </si>
  <si>
    <t>Important</t>
  </si>
  <si>
    <t>Important</t>
  </si>
  <si>
    <t>Important</t>
  </si>
  <si>
    <t>Not Important</t>
  </si>
  <si>
    <t>Important</t>
  </si>
  <si>
    <t>Important</t>
  </si>
  <si>
    <t>No</t>
  </si>
  <si>
    <t>Not an Obstacle</t>
  </si>
  <si>
    <t>Not an Obstacle</t>
  </si>
  <si>
    <t>Minor Obstacle</t>
  </si>
  <si>
    <t>Minor Obstacle</t>
  </si>
  <si>
    <t>Major Obstacle</t>
  </si>
  <si>
    <t>Not an Obstacle</t>
  </si>
  <si>
    <t>Not an Obstacle</t>
  </si>
  <si>
    <t>Major Obstacle</t>
  </si>
  <si>
    <t>Major Obstacle</t>
  </si>
  <si>
    <t>Yes</t>
  </si>
  <si>
    <t>IT Management</t>
  </si>
  <si>
    <t>6-10</t>
  </si>
  <si>
    <t>No</t>
  </si>
  <si>
    <t>10,000 or more</t>
  </si>
  <si>
    <t>Health Care</t>
  </si>
  <si>
    <t>Important</t>
  </si>
  <si>
    <t>Most Important</t>
  </si>
  <si>
    <t>Most Important</t>
  </si>
  <si>
    <t>Important</t>
  </si>
  <si>
    <t>Important</t>
  </si>
  <si>
    <t>Important</t>
  </si>
  <si>
    <t>Important</t>
  </si>
  <si>
    <t>Not Important</t>
  </si>
  <si>
    <t>Important</t>
  </si>
  <si>
    <t>Important</t>
  </si>
  <si>
    <t>No</t>
  </si>
  <si>
    <t>Minor Obstacle</t>
  </si>
  <si>
    <t>Minor Obstacle</t>
  </si>
  <si>
    <t>Major Obstacle</t>
  </si>
  <si>
    <t>Major Obstacle</t>
  </si>
  <si>
    <t>Minor Obstacle</t>
  </si>
  <si>
    <t>Minor Obstacle</t>
  </si>
  <si>
    <t>Not an Obstacle</t>
  </si>
  <si>
    <t>Minor Obstacle</t>
  </si>
  <si>
    <t>Major Obstacle</t>
  </si>
  <si>
    <t>Yes</t>
  </si>
  <si>
    <t>IT Management</t>
  </si>
  <si>
    <t>6-10</t>
  </si>
  <si>
    <t>No</t>
  </si>
  <si>
    <t>1-99</t>
  </si>
  <si>
    <t>Internet Security Services</t>
  </si>
  <si>
    <t>Important</t>
  </si>
  <si>
    <t>Not Important</t>
  </si>
  <si>
    <t>Most Important</t>
  </si>
  <si>
    <t>Important</t>
  </si>
  <si>
    <t>Most Important</t>
  </si>
  <si>
    <t>Important</t>
  </si>
  <si>
    <t>Important</t>
  </si>
  <si>
    <t>Not Important</t>
  </si>
  <si>
    <t>Not Important</t>
  </si>
  <si>
    <t>Important</t>
  </si>
  <si>
    <t>No</t>
  </si>
  <si>
    <t>Minor Obstacle</t>
  </si>
  <si>
    <t>Major Obstacle</t>
  </si>
  <si>
    <t>Major Obstacle</t>
  </si>
  <si>
    <t>Minor Obstacle</t>
  </si>
  <si>
    <t>Major Obstacle</t>
  </si>
  <si>
    <t>Minor Obstacle</t>
  </si>
  <si>
    <t>Not an Obstacle</t>
  </si>
  <si>
    <t>Minor Obstacle</t>
  </si>
  <si>
    <t>Minor Obstacle</t>
  </si>
  <si>
    <t>Yes</t>
  </si>
  <si>
    <t>Other</t>
  </si>
  <si>
    <t>Architect</t>
  </si>
  <si>
    <t>11-15</t>
  </si>
  <si>
    <t>No</t>
  </si>
  <si>
    <t>100-499</t>
  </si>
  <si>
    <t>Software</t>
  </si>
  <si>
    <t>Important</t>
  </si>
  <si>
    <t>Most Important</t>
  </si>
  <si>
    <t>Important</t>
  </si>
  <si>
    <t>Not Important</t>
  </si>
  <si>
    <t>Important</t>
  </si>
  <si>
    <t>Most Important</t>
  </si>
  <si>
    <t>Important</t>
  </si>
  <si>
    <t>Important</t>
  </si>
  <si>
    <t>Important</t>
  </si>
  <si>
    <t>No</t>
  </si>
  <si>
    <t>Major Obstacle</t>
  </si>
  <si>
    <t>Major Obstacle</t>
  </si>
  <si>
    <t>Minor Obstacle</t>
  </si>
  <si>
    <t>Minor Obstacle</t>
  </si>
  <si>
    <t>Minor Obstacle</t>
  </si>
  <si>
    <t>Not an Obstacle</t>
  </si>
  <si>
    <t>Minor Obstacle</t>
  </si>
  <si>
    <t>Major Obstacle</t>
  </si>
  <si>
    <t>Not an Obstacle</t>
  </si>
  <si>
    <t>Yes</t>
  </si>
  <si>
    <t>Only a few engineers who understand PKI enough.</t>
  </si>
  <si>
    <t>Product Developer</t>
  </si>
  <si>
    <t>No</t>
  </si>
  <si>
    <t>100-499</t>
  </si>
  <si>
    <t>Most Important</t>
  </si>
  <si>
    <t>Most Important</t>
  </si>
  <si>
    <t>Important</t>
  </si>
  <si>
    <t>Important</t>
  </si>
  <si>
    <t>Most Important</t>
  </si>
  <si>
    <t>Important</t>
  </si>
  <si>
    <t>Not Important</t>
  </si>
  <si>
    <t>Important</t>
  </si>
  <si>
    <t>Important</t>
  </si>
  <si>
    <t>Most Important</t>
  </si>
  <si>
    <t>No</t>
  </si>
  <si>
    <t>Minor Obstacle</t>
  </si>
  <si>
    <t>Major Obstacle</t>
  </si>
  <si>
    <t>Major Obstacle</t>
  </si>
  <si>
    <t>Minor Obstacle</t>
  </si>
  <si>
    <t>Major Obstacle</t>
  </si>
  <si>
    <t>Minor Obstacle</t>
  </si>
  <si>
    <t>Minor Obstacle</t>
  </si>
  <si>
    <t>Major Obstacle</t>
  </si>
  <si>
    <t>Minor Obstacle</t>
  </si>
  <si>
    <t>Yes</t>
  </si>
  <si>
    <t>IT Management</t>
  </si>
  <si>
    <t>16 or more</t>
  </si>
  <si>
    <t>No</t>
  </si>
  <si>
    <t>10,000 or more</t>
  </si>
  <si>
    <t>Education</t>
  </si>
  <si>
    <t>Important</t>
  </si>
  <si>
    <t>Important</t>
  </si>
  <si>
    <t>Important</t>
  </si>
  <si>
    <t>Most Important</t>
  </si>
  <si>
    <t>Important</t>
  </si>
  <si>
    <t>No</t>
  </si>
  <si>
    <t>Major Obstacle</t>
  </si>
  <si>
    <t>Minor Obstacle</t>
  </si>
  <si>
    <t>Minor Obstacle</t>
  </si>
  <si>
    <t>Not an Obstacle</t>
  </si>
  <si>
    <t>Not an Obstacle</t>
  </si>
  <si>
    <t>Minor Obstacle</t>
  </si>
  <si>
    <t>Minor Obstacle</t>
  </si>
  <si>
    <t>Not an Obstacle</t>
  </si>
  <si>
    <t>Minor Obstacle</t>
  </si>
  <si>
    <t>Yes</t>
  </si>
  <si>
    <t>Researcher</t>
  </si>
  <si>
    <t>Not Applicable</t>
  </si>
  <si>
    <t>No</t>
  </si>
  <si>
    <t>10,000 or more</t>
  </si>
  <si>
    <t>Telecommunications</t>
  </si>
  <si>
    <t>Important</t>
  </si>
  <si>
    <t>Important</t>
  </si>
  <si>
    <t>Most Important</t>
  </si>
  <si>
    <t>Important</t>
  </si>
  <si>
    <t>Not Important</t>
  </si>
  <si>
    <t>Most Important</t>
  </si>
  <si>
    <t>Most Important</t>
  </si>
  <si>
    <t>Not Important</t>
  </si>
  <si>
    <t>Important</t>
  </si>
  <si>
    <t>Most Important</t>
  </si>
  <si>
    <t>No</t>
  </si>
  <si>
    <t>Not an Obstacle</t>
  </si>
  <si>
    <t>Minor Obstacle</t>
  </si>
  <si>
    <t>Minor Obstacle</t>
  </si>
  <si>
    <t>Minor Obstacle</t>
  </si>
  <si>
    <t>Minor Obstacle</t>
  </si>
  <si>
    <t>Major Obstacle</t>
  </si>
  <si>
    <t>Minor Obstacle</t>
  </si>
  <si>
    <t>Major Obstacle</t>
  </si>
  <si>
    <t>Minor Obstacle</t>
  </si>
  <si>
    <t>Yes</t>
  </si>
  <si>
    <t>Product Developer</t>
  </si>
  <si>
    <t>16 or more</t>
  </si>
  <si>
    <t>No</t>
  </si>
  <si>
    <t>1-99</t>
  </si>
  <si>
    <t>PKI &amp; crypto products</t>
  </si>
  <si>
    <t>Most Important</t>
  </si>
  <si>
    <t>Not Important</t>
  </si>
  <si>
    <t>Important</t>
  </si>
  <si>
    <t>Important</t>
  </si>
  <si>
    <t>Important</t>
  </si>
  <si>
    <t>Important</t>
  </si>
  <si>
    <t>Most Important</t>
  </si>
  <si>
    <t>Not Important</t>
  </si>
  <si>
    <t>Important</t>
  </si>
  <si>
    <t>Not Important</t>
  </si>
  <si>
    <t>No</t>
  </si>
  <si>
    <t>Major Obstacle</t>
  </si>
  <si>
    <t>Minor Obstacle</t>
  </si>
  <si>
    <t>Not an Obstacle</t>
  </si>
  <si>
    <t>Minor Obstacle</t>
  </si>
  <si>
    <t>Major Obstacle</t>
  </si>
  <si>
    <t>Not an Obstacle</t>
  </si>
  <si>
    <t>Minor Obstacle</t>
  </si>
  <si>
    <t>Minor Obstacle</t>
  </si>
  <si>
    <t>Major Obstacle</t>
  </si>
  <si>
    <t>Yes</t>
  </si>
  <si>
    <t>Software Developer</t>
  </si>
  <si>
    <t>16 or more</t>
  </si>
  <si>
    <t>No</t>
  </si>
  <si>
    <t>500-999</t>
  </si>
  <si>
    <t>Mobile Telecommunications Systems Software</t>
  </si>
  <si>
    <t>Important</t>
  </si>
  <si>
    <t>Important</t>
  </si>
  <si>
    <t>Most Important</t>
  </si>
  <si>
    <t>Important</t>
  </si>
  <si>
    <t>Most Important</t>
  </si>
  <si>
    <t>Important</t>
  </si>
  <si>
    <t>Most Important</t>
  </si>
  <si>
    <t>Important</t>
  </si>
  <si>
    <t>Important</t>
  </si>
  <si>
    <t>Most Important</t>
  </si>
  <si>
    <t>No</t>
  </si>
  <si>
    <t>Not an Obstacle</t>
  </si>
  <si>
    <t>Major Obstacle</t>
  </si>
  <si>
    <t>Major Obstacle</t>
  </si>
  <si>
    <t>Minor Obstacle</t>
  </si>
  <si>
    <t>Minor Obstacle</t>
  </si>
  <si>
    <t>Major Obstacle</t>
  </si>
  <si>
    <t>Minor Obstacle</t>
  </si>
  <si>
    <t>Major Obstacle</t>
  </si>
  <si>
    <t>Major Obstacle</t>
  </si>
  <si>
    <t>PKI vendors make money from selling PKI - not protecting    the interests of its customers</t>
  </si>
  <si>
    <t>Yes</t>
  </si>
  <si>
    <t>there are too many standards - for example - each browser implements a    'standard' which is incompatible with the other 'standards'</t>
  </si>
  <si>
    <t>Software Developer</t>
  </si>
  <si>
    <t>No</t>
  </si>
  <si>
    <t>10,000 or more</t>
  </si>
  <si>
    <t>Computer-related</t>
  </si>
  <si>
    <t>Important</t>
  </si>
  <si>
    <t>Not Important</t>
  </si>
  <si>
    <t>Important</t>
  </si>
  <si>
    <t>Important</t>
  </si>
  <si>
    <t>Most Important</t>
  </si>
  <si>
    <t>Important</t>
  </si>
  <si>
    <t>Most Important</t>
  </si>
  <si>
    <t>Most Important</t>
  </si>
  <si>
    <t>Important</t>
  </si>
  <si>
    <t>Most Important</t>
  </si>
  <si>
    <t>No</t>
  </si>
  <si>
    <t>Minor Obstacle</t>
  </si>
  <si>
    <t>Major Obstacle</t>
  </si>
  <si>
    <t>Not an Obstacle</t>
  </si>
  <si>
    <t>Minor Obstacle</t>
  </si>
  <si>
    <t>Major Obstacle</t>
  </si>
  <si>
    <t>Minor Obstacle</t>
  </si>
  <si>
    <t>Minor Obstacle</t>
  </si>
  <si>
    <t>Major Obstacle</t>
  </si>
  <si>
    <t>Major Obstacle</t>
  </si>
  <si>
    <t>Yes</t>
  </si>
  <si>
    <t>IT Management</t>
  </si>
  <si>
    <t>16 or more</t>
  </si>
  <si>
    <t>No</t>
  </si>
  <si>
    <t>1-99</t>
  </si>
  <si>
    <t>Other Services</t>
  </si>
  <si>
    <t>Important</t>
  </si>
  <si>
    <t>Not Important</t>
  </si>
  <si>
    <t>Important</t>
  </si>
  <si>
    <t>Important</t>
  </si>
  <si>
    <t>Important</t>
  </si>
  <si>
    <t>Important</t>
  </si>
  <si>
    <t>Important</t>
  </si>
  <si>
    <t>Not Important</t>
  </si>
  <si>
    <t>Important</t>
  </si>
  <si>
    <t>Important</t>
  </si>
  <si>
    <t>No</t>
  </si>
  <si>
    <t>Not an Obstacle</t>
  </si>
  <si>
    <t>Minor Obstacle</t>
  </si>
  <si>
    <t>Major Obstacle</t>
  </si>
  <si>
    <t>Minor Obstacle</t>
  </si>
  <si>
    <t>Major Obstacle</t>
  </si>
  <si>
    <t>Not an Obstacle</t>
  </si>
  <si>
    <t>Not an Obstacle</t>
  </si>
  <si>
    <t>Minor Obstacle</t>
  </si>
  <si>
    <t>Not an Obstacle</t>
  </si>
  <si>
    <t>Yes</t>
  </si>
  <si>
    <t>Software Developer</t>
  </si>
  <si>
    <t>No</t>
  </si>
  <si>
    <t>1,000-9,999</t>
  </si>
  <si>
    <t>Computer-related</t>
  </si>
  <si>
    <t>Most Important</t>
  </si>
  <si>
    <t>Important</t>
  </si>
  <si>
    <t>Important</t>
  </si>
  <si>
    <t>Important</t>
  </si>
  <si>
    <t>Most Important</t>
  </si>
  <si>
    <t>Important</t>
  </si>
  <si>
    <t>Most Important</t>
  </si>
  <si>
    <t>Important</t>
  </si>
  <si>
    <t>Most Important</t>
  </si>
  <si>
    <t>Most Important</t>
  </si>
  <si>
    <t>No</t>
  </si>
  <si>
    <t>Not an Obstacle</t>
  </si>
  <si>
    <t>Not an Obstacle</t>
  </si>
  <si>
    <t>Minor Obstacle</t>
  </si>
  <si>
    <t>Not an Obstacle</t>
  </si>
  <si>
    <t>Major Obstacle</t>
  </si>
  <si>
    <t>Major Obstacle</t>
  </si>
  <si>
    <t>Minor Obstacle</t>
  </si>
  <si>
    <t>Not an Obstacle</t>
  </si>
  <si>
    <t>Major Obstacle</t>
  </si>
  <si>
    <t>Yes</t>
  </si>
  <si>
    <t>Software Developer</t>
  </si>
  <si>
    <t>11-15</t>
  </si>
  <si>
    <t>No</t>
  </si>
  <si>
    <t>10,000 or more</t>
  </si>
  <si>
    <t>Computer-related</t>
  </si>
  <si>
    <t>Most Important</t>
  </si>
  <si>
    <t>Most Important</t>
  </si>
  <si>
    <t>Most Important</t>
  </si>
  <si>
    <t>Most Important</t>
  </si>
  <si>
    <t>Most Important</t>
  </si>
  <si>
    <t>Most Important</t>
  </si>
  <si>
    <t>Most Important</t>
  </si>
  <si>
    <t>Most Important</t>
  </si>
  <si>
    <t>Most Important</t>
  </si>
  <si>
    <t>Most Important</t>
  </si>
  <si>
    <t>Most Important</t>
  </si>
  <si>
    <t>XML transactions</t>
  </si>
  <si>
    <t>No</t>
  </si>
  <si>
    <t>Major Obstacle</t>
  </si>
  <si>
    <t>Major Obstacle</t>
  </si>
  <si>
    <t>Major Obstacle</t>
  </si>
  <si>
    <t>Minor Obstacle</t>
  </si>
  <si>
    <t>Major Obstacle</t>
  </si>
  <si>
    <t>Major Obstacle</t>
  </si>
  <si>
    <t>Minor Obstacle</t>
  </si>
  <si>
    <t>Minor Obstacle</t>
  </si>
  <si>
    <t>Major Obstacle</t>
  </si>
  <si>
    <t>Yes</t>
  </si>
  <si>
    <t>Researcher</t>
  </si>
  <si>
    <t>6-10</t>
  </si>
  <si>
    <t>No</t>
  </si>
  <si>
    <t>10,000 or more</t>
  </si>
  <si>
    <t>Other Services</t>
  </si>
  <si>
    <t>Important</t>
  </si>
  <si>
    <t>Important</t>
  </si>
  <si>
    <t>Most Important</t>
  </si>
  <si>
    <t>Important</t>
  </si>
  <si>
    <t>Important</t>
  </si>
  <si>
    <t>Most Important</t>
  </si>
  <si>
    <t>Most Important</t>
  </si>
  <si>
    <t>Important</t>
  </si>
  <si>
    <t>Most Important</t>
  </si>
  <si>
    <t>Important</t>
  </si>
  <si>
    <t>Not Important</t>
  </si>
  <si>
    <t>No</t>
  </si>
  <si>
    <t>Major Obstacle</t>
  </si>
  <si>
    <t>Major Obstacle</t>
  </si>
  <si>
    <t>Minor Obstacle</t>
  </si>
  <si>
    <t>Minor Obstacle</t>
  </si>
  <si>
    <t>Major Obstacle</t>
  </si>
  <si>
    <t>Minor Obstacle</t>
  </si>
  <si>
    <t>Not an Obstacle</t>
  </si>
  <si>
    <t>Major Obstacle</t>
  </si>
  <si>
    <t>Minor Obstacle</t>
  </si>
  <si>
    <t>Not an Obstacle</t>
  </si>
  <si>
    <t>Yes</t>
  </si>
  <si>
    <t>IT Staff</t>
  </si>
  <si>
    <t>No</t>
  </si>
  <si>
    <t>10,000 or more</t>
  </si>
  <si>
    <t>Transportation</t>
  </si>
  <si>
    <t>Important</t>
  </si>
  <si>
    <t>Important</t>
  </si>
  <si>
    <t>Most Important</t>
  </si>
  <si>
    <t>Most Important</t>
  </si>
  <si>
    <t>Most Important</t>
  </si>
  <si>
    <t>Most Important</t>
  </si>
  <si>
    <t>Important</t>
  </si>
  <si>
    <t>Important</t>
  </si>
  <si>
    <t>Important</t>
  </si>
  <si>
    <t>Important</t>
  </si>
  <si>
    <t>No</t>
  </si>
  <si>
    <t>Major Obstacle</t>
  </si>
  <si>
    <t>Minor Obstacle</t>
  </si>
  <si>
    <t>Not an Obstacle</t>
  </si>
  <si>
    <t>Minor Obstacle</t>
  </si>
  <si>
    <t>Minor Obstacle</t>
  </si>
  <si>
    <t>Major Obstacle</t>
  </si>
  <si>
    <t>Major Obstacle</t>
  </si>
  <si>
    <t>Major Obstacle</t>
  </si>
  <si>
    <t>Minor Obstacle</t>
  </si>
  <si>
    <t>Yes</t>
  </si>
  <si>
    <t>Since the cost is high, it is difficult to convince management for    addition hardward. Training is another issue that stops us from rolling out    secure mail.</t>
  </si>
  <si>
    <t>IT Staff</t>
  </si>
  <si>
    <t>Yes</t>
  </si>
  <si>
    <t>10,000 or more</t>
  </si>
  <si>
    <t>Government</t>
  </si>
  <si>
    <t>Important</t>
  </si>
  <si>
    <t>Important</t>
  </si>
  <si>
    <t>Important</t>
  </si>
  <si>
    <t>Important</t>
  </si>
  <si>
    <t>Important</t>
  </si>
  <si>
    <t>Important</t>
  </si>
  <si>
    <t>Important</t>
  </si>
  <si>
    <t>Most Important</t>
  </si>
  <si>
    <t>Important</t>
  </si>
  <si>
    <t>Yes</t>
  </si>
  <si>
    <t>Major Obstacle</t>
  </si>
  <si>
    <t>Major Obstacle</t>
  </si>
  <si>
    <t>Major Obstacle</t>
  </si>
  <si>
    <t>Major Obstacle</t>
  </si>
  <si>
    <t>Major Obstacle</t>
  </si>
  <si>
    <t>Major Obstacle</t>
  </si>
  <si>
    <t>Minor Obstacle</t>
  </si>
  <si>
    <t>Major Obstacle</t>
  </si>
  <si>
    <t>Minor Obstacle</t>
  </si>
  <si>
    <t>Yes</t>
  </si>
  <si>
    <t>PKI needs to be integrated into off-the-shelf system and application    software.</t>
  </si>
  <si>
    <t>Other</t>
  </si>
  <si>
    <t>Security Architect</t>
  </si>
  <si>
    <t>6-10</t>
  </si>
  <si>
    <t>No</t>
  </si>
  <si>
    <t>10,000 or more</t>
  </si>
  <si>
    <t>Finance</t>
  </si>
  <si>
    <t>Most Important</t>
  </si>
  <si>
    <t>Important</t>
  </si>
  <si>
    <t>Important</t>
  </si>
  <si>
    <t>Important</t>
  </si>
  <si>
    <t>Most Important</t>
  </si>
  <si>
    <t>Most Important</t>
  </si>
  <si>
    <t>Important</t>
  </si>
  <si>
    <t>Important</t>
  </si>
  <si>
    <t>Not Important</t>
  </si>
  <si>
    <t>No</t>
  </si>
  <si>
    <t>Minor Obstacle</t>
  </si>
  <si>
    <t>Major Obstacle</t>
  </si>
  <si>
    <t>Minor Obstacle</t>
  </si>
  <si>
    <t>Minor Obstacle</t>
  </si>
  <si>
    <t>Minor Obstacle</t>
  </si>
  <si>
    <t>Major Obstacle</t>
  </si>
  <si>
    <t>Minor Obstacle</t>
  </si>
  <si>
    <t>Minor Obstacle</t>
  </si>
  <si>
    <t>Major Obstacle</t>
  </si>
  <si>
    <t>Yes</t>
  </si>
  <si>
    <t>IT Management</t>
  </si>
  <si>
    <t>6-10</t>
  </si>
  <si>
    <t>No</t>
  </si>
  <si>
    <t>10,000 or more</t>
  </si>
  <si>
    <t>Government</t>
  </si>
  <si>
    <t>Most Important</t>
  </si>
  <si>
    <t>Important</t>
  </si>
  <si>
    <t>Important</t>
  </si>
  <si>
    <t>Important</t>
  </si>
  <si>
    <t>Not Important</t>
  </si>
  <si>
    <t>Important</t>
  </si>
  <si>
    <t>Important</t>
  </si>
  <si>
    <t>Not Important</t>
  </si>
  <si>
    <t>Most Important</t>
  </si>
  <si>
    <t>Most Important</t>
  </si>
  <si>
    <t>No</t>
  </si>
  <si>
    <t>Major Obstacle</t>
  </si>
  <si>
    <t>Major Obstacle</t>
  </si>
  <si>
    <t>Major Obstacle</t>
  </si>
  <si>
    <t>Minor Obstacle</t>
  </si>
  <si>
    <t>Major Obstacle</t>
  </si>
  <si>
    <t>Major Obstacle</t>
  </si>
  <si>
    <t>Minor Obstacle</t>
  </si>
  <si>
    <t>Major Obstacle</t>
  </si>
  <si>
    <t>Not an Obstacle</t>
  </si>
  <si>
    <t>Yes</t>
  </si>
  <si>
    <t>Other</t>
  </si>
  <si>
    <t>IT Systems Security</t>
  </si>
  <si>
    <t>16 or more</t>
  </si>
  <si>
    <t>No</t>
  </si>
  <si>
    <t>10,000 or more</t>
  </si>
  <si>
    <t>Communications</t>
  </si>
  <si>
    <t>Most Important</t>
  </si>
  <si>
    <t>Most Important</t>
  </si>
  <si>
    <t>Important</t>
  </si>
  <si>
    <t>Important</t>
  </si>
  <si>
    <t>Important</t>
  </si>
  <si>
    <t>Important</t>
  </si>
  <si>
    <t>Not Important</t>
  </si>
  <si>
    <t>Important</t>
  </si>
  <si>
    <t>Most Important</t>
  </si>
  <si>
    <t>Most Important</t>
  </si>
  <si>
    <t>No</t>
  </si>
  <si>
    <t>Major Obstacle</t>
  </si>
  <si>
    <t>Minor Obstacle</t>
  </si>
  <si>
    <t>Major Obstacle</t>
  </si>
  <si>
    <t>Minor Obstacle</t>
  </si>
  <si>
    <t>Minor Obstacle</t>
  </si>
  <si>
    <t>Minor Obstacle</t>
  </si>
  <si>
    <t>Minor Obstacle</t>
  </si>
  <si>
    <t>Major Obstacle</t>
  </si>
  <si>
    <t>Minor Obstacle</t>
  </si>
  <si>
    <t>Yes</t>
  </si>
  <si>
    <t>IT Management</t>
  </si>
  <si>
    <t>Yes</t>
  </si>
  <si>
    <t>1,000-9,999</t>
  </si>
  <si>
    <t>Government</t>
  </si>
  <si>
    <t>Important</t>
  </si>
  <si>
    <t>Important</t>
  </si>
  <si>
    <t>Most Important</t>
  </si>
  <si>
    <t>Important</t>
  </si>
  <si>
    <t>Most Important</t>
  </si>
  <si>
    <t>Most Important</t>
  </si>
  <si>
    <t>Important</t>
  </si>
  <si>
    <t>Important</t>
  </si>
  <si>
    <t>Important</t>
  </si>
  <si>
    <t>Important</t>
  </si>
  <si>
    <t>No</t>
  </si>
  <si>
    <t>Major Obstacle</t>
  </si>
  <si>
    <t>Major Obstacle</t>
  </si>
  <si>
    <t>Not an Obstacle</t>
  </si>
  <si>
    <t>Not an Obstacle</t>
  </si>
  <si>
    <t>Major Obstacle</t>
  </si>
  <si>
    <t>Minor Obstacle</t>
  </si>
  <si>
    <t>Not an Obstacle</t>
  </si>
  <si>
    <t>Major Obstacle</t>
  </si>
  <si>
    <t>Minor Obstacle</t>
  </si>
  <si>
    <t>Yes</t>
  </si>
  <si>
    <t>IT Staff</t>
  </si>
  <si>
    <t>Yes</t>
  </si>
  <si>
    <t>1-99</t>
  </si>
  <si>
    <t>Insurance</t>
  </si>
  <si>
    <t>Important</t>
  </si>
  <si>
    <t>Not Important</t>
  </si>
  <si>
    <t>Not Important</t>
  </si>
  <si>
    <t>Not Important</t>
  </si>
  <si>
    <t>Most Important</t>
  </si>
  <si>
    <t>Important</t>
  </si>
  <si>
    <t>Important</t>
  </si>
  <si>
    <t>Important</t>
  </si>
  <si>
    <t>Important</t>
  </si>
  <si>
    <t>Not Important</t>
  </si>
  <si>
    <t>No</t>
  </si>
  <si>
    <t>Major Obstacle</t>
  </si>
  <si>
    <t>Major Obstacle</t>
  </si>
  <si>
    <t>Major Obstacle</t>
  </si>
  <si>
    <t>Major Obstacle</t>
  </si>
  <si>
    <t>Major Obstacle</t>
  </si>
  <si>
    <t>Major Obstacle</t>
  </si>
  <si>
    <t>Major Obstacle</t>
  </si>
  <si>
    <t>Minor Obstacle</t>
  </si>
  <si>
    <t>Minor Obstacle</t>
  </si>
  <si>
    <t>Major Obstacle</t>
  </si>
  <si>
    <t>Most PKI tries to bind names to keys and names are    worthless in our applicaitons.</t>
  </si>
  <si>
    <t>Yes</t>
  </si>
  <si>
    <t>Researcher</t>
  </si>
  <si>
    <t>16 or more</t>
  </si>
  <si>
    <t>No</t>
  </si>
  <si>
    <t>10,000 or more</t>
  </si>
  <si>
    <t>Computer-related</t>
  </si>
  <si>
    <t>Most Important</t>
  </si>
  <si>
    <t>Important</t>
  </si>
  <si>
    <t>Not Important</t>
  </si>
  <si>
    <t>Not Important</t>
  </si>
  <si>
    <t>Most Important</t>
  </si>
  <si>
    <t>Important</t>
  </si>
  <si>
    <t>Not Important</t>
  </si>
  <si>
    <t>Not Important</t>
  </si>
  <si>
    <t>Not Important</t>
  </si>
  <si>
    <t>Not Important</t>
  </si>
  <si>
    <t>Yes</t>
  </si>
  <si>
    <t>Major Obstacle</t>
  </si>
  <si>
    <t>Minor Obstacle</t>
  </si>
  <si>
    <t>Not an Obstacle</t>
  </si>
  <si>
    <t>Minor Obstacle</t>
  </si>
  <si>
    <t>Minor Obstacle</t>
  </si>
  <si>
    <t>Not an Obstacle</t>
  </si>
  <si>
    <t>Not an Obstacle</t>
  </si>
  <si>
    <t>Major Obstacle</t>
  </si>
  <si>
    <t>Major Obstacle</t>
  </si>
  <si>
    <t>Yes</t>
  </si>
  <si>
    <t>PKI adds significant administrative overhead. I do not believe there    will be wide adoption of PKI until issuing, revoking &amp; replacing    certificates on a large scale becomes feasible. Smart cards could solve this    problem, but they are still too expensive, and aren't well supported.</t>
  </si>
  <si>
    <t>IT Staff</t>
  </si>
  <si>
    <t>No</t>
  </si>
  <si>
    <t>1,000-9,999</t>
  </si>
  <si>
    <t>Finance</t>
  </si>
  <si>
    <t>Not Important</t>
  </si>
  <si>
    <t>Important</t>
  </si>
  <si>
    <t>Important</t>
  </si>
  <si>
    <t>Most Important</t>
  </si>
  <si>
    <t>Important</t>
  </si>
  <si>
    <t>Most Important</t>
  </si>
  <si>
    <t>Important</t>
  </si>
  <si>
    <t>Important</t>
  </si>
  <si>
    <t>Not Important</t>
  </si>
  <si>
    <t>Important</t>
  </si>
  <si>
    <t>No</t>
  </si>
  <si>
    <t>Minor Obstacle</t>
  </si>
  <si>
    <t>Major Obstacle</t>
  </si>
  <si>
    <t>Not an Obstacle</t>
  </si>
  <si>
    <t>Minor Obstacle</t>
  </si>
  <si>
    <t>Major Obstacle</t>
  </si>
  <si>
    <t>Major Obstacle</t>
  </si>
  <si>
    <t>Minor Obstacle</t>
  </si>
  <si>
    <t>Minor Obstacle</t>
  </si>
  <si>
    <t>Minor Obstacle</t>
  </si>
  <si>
    <t>Yes</t>
  </si>
  <si>
    <t>The advantages of elliptic curve math for *not* requiring    key storage is very very difficult to get across to anyone.</t>
  </si>
  <si>
    <t>Other</t>
  </si>
  <si>
    <t>mathematician, hardware engineer</t>
  </si>
  <si>
    <t>6-10</t>
  </si>
  <si>
    <t>No</t>
  </si>
  <si>
    <t>1,000-9,999</t>
  </si>
  <si>
    <t>Education</t>
  </si>
  <si>
    <t>Important</t>
  </si>
  <si>
    <t>Important</t>
  </si>
  <si>
    <t>Important</t>
  </si>
  <si>
    <t>Important</t>
  </si>
  <si>
    <t>Most Important</t>
  </si>
  <si>
    <t>Most Important</t>
  </si>
  <si>
    <t>Important</t>
  </si>
  <si>
    <t>Important</t>
  </si>
  <si>
    <t>Important</t>
  </si>
  <si>
    <t>Most Important</t>
  </si>
  <si>
    <t>Yes</t>
  </si>
  <si>
    <t>Major Obstacle</t>
  </si>
  <si>
    <t>Major Obstacle</t>
  </si>
  <si>
    <t>Minor Obstacle</t>
  </si>
  <si>
    <t>Minor Obstacle</t>
  </si>
  <si>
    <t>Minor Obstacle</t>
  </si>
  <si>
    <t>Minor Obstacle</t>
  </si>
  <si>
    <t>Major Obstacle</t>
  </si>
  <si>
    <t>Major Obstacle</t>
  </si>
  <si>
    <t>Minor Obstacle</t>
  </si>
  <si>
    <t>Yes</t>
  </si>
  <si>
    <t>IT Management</t>
  </si>
  <si>
    <t>6-10</t>
  </si>
  <si>
    <t>No</t>
  </si>
  <si>
    <t>1,000-9,999</t>
  </si>
  <si>
    <t>non-Computer</t>
  </si>
  <si>
    <t>Most Important</t>
  </si>
  <si>
    <t>Important</t>
  </si>
  <si>
    <t>Important</t>
  </si>
  <si>
    <t>Important</t>
  </si>
  <si>
    <t>Most Important</t>
  </si>
  <si>
    <t>Important</t>
  </si>
  <si>
    <t>Not Important</t>
  </si>
  <si>
    <t>Important</t>
  </si>
  <si>
    <t>Most Important</t>
  </si>
  <si>
    <t>Most Important</t>
  </si>
  <si>
    <t>Yes</t>
  </si>
  <si>
    <t>Minor Obstacle</t>
  </si>
  <si>
    <t>Minor Obstacle</t>
  </si>
  <si>
    <t>Major Obstacle</t>
  </si>
  <si>
    <t>Major Obstacle</t>
  </si>
  <si>
    <t>Major Obstacle</t>
  </si>
  <si>
    <t>Major Obstacle</t>
  </si>
  <si>
    <t>Minor Obstacle</t>
  </si>
  <si>
    <t>Major Obstacle</t>
  </si>
  <si>
    <t>Major Obstacle</t>
  </si>
  <si>
    <t>Technical expertise is hard to find.</t>
  </si>
  <si>
    <t>Yes</t>
  </si>
  <si>
    <t>IT Management</t>
  </si>
  <si>
    <t>Yes</t>
  </si>
  <si>
    <t>1,000-9,999</t>
  </si>
  <si>
    <t>Health Care</t>
  </si>
  <si>
    <t>Most Important</t>
  </si>
  <si>
    <t>Important</t>
  </si>
  <si>
    <t>Important</t>
  </si>
  <si>
    <t>Important</t>
  </si>
  <si>
    <t>Important</t>
  </si>
  <si>
    <t>Important</t>
  </si>
  <si>
    <t>Important</t>
  </si>
  <si>
    <t>Important</t>
  </si>
  <si>
    <t>Most Important</t>
  </si>
  <si>
    <t>Important</t>
  </si>
  <si>
    <t>No</t>
  </si>
  <si>
    <t>Major Obstacle</t>
  </si>
  <si>
    <t>Minor Obstacle</t>
  </si>
  <si>
    <t>Major Obstacle</t>
  </si>
  <si>
    <t>Not an Obstacle</t>
  </si>
  <si>
    <t>Not an Obstacle</t>
  </si>
  <si>
    <t>Not an Obstacle</t>
  </si>
  <si>
    <t>Major Obstacle</t>
  </si>
  <si>
    <t>Major Obstacle</t>
  </si>
  <si>
    <t>Major Obstacle</t>
  </si>
  <si>
    <t>Major Obstacle</t>
  </si>
  <si>
    <t>Lack of easy development tools for applications</t>
  </si>
  <si>
    <t>Yes</t>
  </si>
  <si>
    <t>IT Staff</t>
  </si>
  <si>
    <t>16 or more</t>
  </si>
  <si>
    <t>No</t>
  </si>
  <si>
    <t>10,000 or more</t>
  </si>
  <si>
    <t>Finance</t>
  </si>
  <si>
    <t>Most Important</t>
  </si>
  <si>
    <t>Important</t>
  </si>
  <si>
    <t>Important</t>
  </si>
  <si>
    <t>Important</t>
  </si>
  <si>
    <t>Important</t>
  </si>
  <si>
    <t>Important</t>
  </si>
  <si>
    <t>Most Important</t>
  </si>
  <si>
    <t>Most Important</t>
  </si>
  <si>
    <t>Most Important</t>
  </si>
  <si>
    <t>Most Important</t>
  </si>
  <si>
    <t>No</t>
  </si>
  <si>
    <t>Minor Obstacle</t>
  </si>
  <si>
    <t>Major Obstacle</t>
  </si>
  <si>
    <t>Major Obstacle</t>
  </si>
  <si>
    <t>Minor Obstacle</t>
  </si>
  <si>
    <t>Minor Obstacle</t>
  </si>
  <si>
    <t>Not an Obstacle</t>
  </si>
  <si>
    <t>Not an Obstacle</t>
  </si>
  <si>
    <t>Major Obstacle</t>
  </si>
  <si>
    <t>Minor Obstacle</t>
  </si>
  <si>
    <t>Yes</t>
  </si>
  <si>
    <t>Software Developer</t>
  </si>
  <si>
    <t>6-10</t>
  </si>
  <si>
    <t>No</t>
  </si>
  <si>
    <t>1,000-9,999</t>
  </si>
  <si>
    <t>Computer-related</t>
  </si>
  <si>
    <t>Important</t>
  </si>
  <si>
    <t>Most Important</t>
  </si>
  <si>
    <t>Important</t>
  </si>
  <si>
    <t>Important</t>
  </si>
  <si>
    <t>Important</t>
  </si>
  <si>
    <t>Important</t>
  </si>
  <si>
    <t>Important</t>
  </si>
  <si>
    <t>Not Important</t>
  </si>
  <si>
    <t>Important</t>
  </si>
  <si>
    <t>Important</t>
  </si>
  <si>
    <t>Yes</t>
  </si>
  <si>
    <t>IT Management</t>
  </si>
  <si>
    <t>No</t>
  </si>
  <si>
    <t>500-999</t>
  </si>
  <si>
    <t>Other Services</t>
  </si>
  <si>
    <t>Important</t>
  </si>
  <si>
    <t>Important</t>
  </si>
  <si>
    <t>Important</t>
  </si>
  <si>
    <t>Important</t>
  </si>
  <si>
    <t>Most Important</t>
  </si>
  <si>
    <t>C/S application</t>
  </si>
  <si>
    <t>Yes</t>
  </si>
  <si>
    <t>Minor Obstacle</t>
  </si>
  <si>
    <t>Major Obstacle</t>
  </si>
  <si>
    <t>Minor Obstacle</t>
  </si>
  <si>
    <t>Minor Obstacle</t>
  </si>
  <si>
    <t>Not an Obstacle</t>
  </si>
  <si>
    <t>Major Obstacle</t>
  </si>
  <si>
    <t>Major Obstacle</t>
  </si>
  <si>
    <t>Major Obstacle</t>
  </si>
  <si>
    <t>Major Obstacle</t>
  </si>
  <si>
    <t>Yes</t>
  </si>
  <si>
    <t>IT Staff</t>
  </si>
  <si>
    <t>6-10</t>
  </si>
  <si>
    <t>Yes</t>
  </si>
  <si>
    <t>10,000 or more</t>
  </si>
  <si>
    <t>Health Care</t>
  </si>
  <si>
    <t>Important</t>
  </si>
  <si>
    <t>Important</t>
  </si>
  <si>
    <t>Most Important</t>
  </si>
  <si>
    <t>Most Important</t>
  </si>
  <si>
    <t>Important</t>
  </si>
  <si>
    <t>Important</t>
  </si>
  <si>
    <t>Important</t>
  </si>
  <si>
    <t>Important</t>
  </si>
  <si>
    <t>Important</t>
  </si>
  <si>
    <t>Important</t>
  </si>
  <si>
    <t>Important</t>
  </si>
  <si>
    <t>Proof services, time stamping</t>
  </si>
  <si>
    <t>No</t>
  </si>
  <si>
    <t>Minor Obstacle</t>
  </si>
  <si>
    <t>Minor Obstacle</t>
  </si>
  <si>
    <t>Not an Obstacle</t>
  </si>
  <si>
    <t>Not an Obstacle</t>
  </si>
  <si>
    <t>Minor Obstacle</t>
  </si>
  <si>
    <t>Major Obstacle</t>
  </si>
  <si>
    <t>Not an Obstacle</t>
  </si>
  <si>
    <t>Minor Obstacle</t>
  </si>
  <si>
    <t>Major Obstacle</t>
  </si>
  <si>
    <t>Major Obstacle</t>
  </si>
  <si>
    <t>Misconception that PKI only supports high assurance    applications, Privacy concerns overstated</t>
  </si>
  <si>
    <t>Yes</t>
  </si>
  <si>
    <t>IT Management</t>
  </si>
  <si>
    <t>16 or more</t>
  </si>
  <si>
    <t>No</t>
  </si>
  <si>
    <t>10,000 or more</t>
  </si>
  <si>
    <t>Government</t>
  </si>
  <si>
    <t>Most Important</t>
  </si>
  <si>
    <t>Most Important</t>
  </si>
  <si>
    <t>Important</t>
  </si>
  <si>
    <t>Most Important</t>
  </si>
  <si>
    <t>Not Important</t>
  </si>
  <si>
    <t>Not Important</t>
  </si>
  <si>
    <t>Not Important</t>
  </si>
  <si>
    <t>Not Important</t>
  </si>
  <si>
    <t>Important</t>
  </si>
  <si>
    <t>Not Important</t>
  </si>
  <si>
    <t>No</t>
  </si>
  <si>
    <t>Major Obstacle</t>
  </si>
  <si>
    <t>Major Obstacle</t>
  </si>
  <si>
    <t>Major Obstacle</t>
  </si>
  <si>
    <t>Major Obstacle</t>
  </si>
  <si>
    <t>Major Obstacle</t>
  </si>
  <si>
    <t>Not an Obstacle</t>
  </si>
  <si>
    <t>Not an Obstacle</t>
  </si>
  <si>
    <t>Not an Obstacle</t>
  </si>
  <si>
    <t>Minor Obstacle</t>
  </si>
  <si>
    <t>Yes</t>
  </si>
  <si>
    <t>Non-IT Management</t>
  </si>
  <si>
    <t>No</t>
  </si>
  <si>
    <t>1,000-9,999</t>
  </si>
  <si>
    <t>ISV</t>
  </si>
  <si>
    <t>Important</t>
  </si>
  <si>
    <t>Important</t>
  </si>
  <si>
    <t>Important</t>
  </si>
  <si>
    <t>Important</t>
  </si>
  <si>
    <t>Important</t>
  </si>
  <si>
    <t>Important</t>
  </si>
  <si>
    <t>Important</t>
  </si>
  <si>
    <t>Important</t>
  </si>
  <si>
    <t>No</t>
  </si>
  <si>
    <t>Major Obstacle</t>
  </si>
  <si>
    <t>Minor Obstacle</t>
  </si>
  <si>
    <t>Not an Obstacle</t>
  </si>
  <si>
    <t>Minor Obstacle</t>
  </si>
  <si>
    <t>Minor Obstacle</t>
  </si>
  <si>
    <t>Minor Obstacle</t>
  </si>
  <si>
    <t>Minor Obstacle</t>
  </si>
  <si>
    <t>Major Obstacle</t>
  </si>
  <si>
    <t>Minor Obstacle</t>
  </si>
  <si>
    <t>Yes</t>
  </si>
  <si>
    <t>A charge per certificate is an out-dated costing model.  I would    suggest a more backend pricing scheme.  Many of the organizational reasons    for non-use is cost.</t>
  </si>
  <si>
    <t>IT Management</t>
  </si>
  <si>
    <t>Yes</t>
  </si>
  <si>
    <t>10,000 or more</t>
  </si>
  <si>
    <t>telecommunications</t>
  </si>
  <si>
    <t>Important</t>
  </si>
  <si>
    <t>Important</t>
  </si>
  <si>
    <t>Most Important</t>
  </si>
  <si>
    <t>Important</t>
  </si>
  <si>
    <t>Most Important</t>
  </si>
  <si>
    <t>Most Important</t>
  </si>
  <si>
    <t>Important</t>
  </si>
  <si>
    <t>Important</t>
  </si>
  <si>
    <t>Important</t>
  </si>
  <si>
    <t>Most Important</t>
  </si>
  <si>
    <t>No</t>
  </si>
  <si>
    <t>Minor Obstacle</t>
  </si>
  <si>
    <t>Major Obstacle</t>
  </si>
  <si>
    <t>Major Obstacle</t>
  </si>
  <si>
    <t>Major Obstacle</t>
  </si>
  <si>
    <t>Minor Obstacle</t>
  </si>
  <si>
    <t>Minor Obstacle</t>
  </si>
  <si>
    <t>Major Obstacle</t>
  </si>
  <si>
    <t>Major Obstacle</t>
  </si>
  <si>
    <t>Major Obstacle</t>
  </si>
  <si>
    <t>Yes</t>
  </si>
  <si>
    <t>IT Management</t>
  </si>
  <si>
    <t>6-10</t>
  </si>
  <si>
    <t>No</t>
  </si>
  <si>
    <t>1,000-9,999</t>
  </si>
  <si>
    <t>Sales</t>
  </si>
  <si>
    <t>Most Important</t>
  </si>
  <si>
    <t>Important</t>
  </si>
  <si>
    <t>Important</t>
  </si>
  <si>
    <t>Important</t>
  </si>
  <si>
    <t>Most Important</t>
  </si>
  <si>
    <t>Most Important</t>
  </si>
  <si>
    <t>Not Important</t>
  </si>
  <si>
    <t>Not Important</t>
  </si>
  <si>
    <t>Important</t>
  </si>
  <si>
    <t>Most Important</t>
  </si>
  <si>
    <t>No</t>
  </si>
  <si>
    <t>Major Obstacle</t>
  </si>
  <si>
    <t>Major Obstacle</t>
  </si>
  <si>
    <t>Major Obstacle</t>
  </si>
  <si>
    <t>Minor Obstacle</t>
  </si>
  <si>
    <t>Major Obstacle</t>
  </si>
  <si>
    <t>Minor Obstacle</t>
  </si>
  <si>
    <t>Minor Obstacle</t>
  </si>
  <si>
    <t>Major Obstacle</t>
  </si>
  <si>
    <t>Major Obstacle</t>
  </si>
  <si>
    <t>Yes</t>
  </si>
  <si>
    <t>too much focus on problems, not enough on business needs &amp; requirements</t>
  </si>
  <si>
    <t>Other</t>
  </si>
  <si>
    <t>PKI/e-security project manager</t>
  </si>
  <si>
    <t>6-10</t>
  </si>
  <si>
    <t>No</t>
  </si>
  <si>
    <t>500-999</t>
  </si>
  <si>
    <t>Computer-related</t>
  </si>
  <si>
    <t>Important</t>
  </si>
  <si>
    <t>Important</t>
  </si>
  <si>
    <t>Most Important</t>
  </si>
  <si>
    <t>Not Important</t>
  </si>
  <si>
    <t>Most Important</t>
  </si>
  <si>
    <t>Not Important</t>
  </si>
  <si>
    <t>Important</t>
  </si>
  <si>
    <t>Not Important</t>
  </si>
  <si>
    <t>Important</t>
  </si>
  <si>
    <t>Important</t>
  </si>
  <si>
    <t>No</t>
  </si>
  <si>
    <t>Major Obstacle</t>
  </si>
  <si>
    <t>Minor Obstacle</t>
  </si>
  <si>
    <t>Major Obstacle</t>
  </si>
  <si>
    <t>Not an Obstacle</t>
  </si>
  <si>
    <t>Minor Obstacle</t>
  </si>
  <si>
    <t>Minor Obstacle</t>
  </si>
  <si>
    <t>Not an Obstacle</t>
  </si>
  <si>
    <t>Minor Obstacle</t>
  </si>
  <si>
    <t>Minor Obstacle</t>
  </si>
  <si>
    <t>Major Obstacle</t>
  </si>
  <si>
    <t>It is hard to get infrastructure projects like PKI    started in organisations. Normaly the scope is only a project where    authentication plays a role. PKI is then considered to be too  heavy.</t>
  </si>
  <si>
    <t>Yes</t>
  </si>
  <si>
    <t>IT Staff</t>
  </si>
  <si>
    <t>Yes</t>
  </si>
  <si>
    <t>100-499</t>
  </si>
  <si>
    <t>Government</t>
  </si>
  <si>
    <t>Important</t>
  </si>
  <si>
    <t>Not Important</t>
  </si>
  <si>
    <t>Most Important</t>
  </si>
  <si>
    <t>Most Important</t>
  </si>
  <si>
    <t>Important</t>
  </si>
  <si>
    <t>Most Important</t>
  </si>
  <si>
    <t>Important</t>
  </si>
  <si>
    <t>Important</t>
  </si>
  <si>
    <t>Important</t>
  </si>
  <si>
    <t>Important</t>
  </si>
  <si>
    <t>No</t>
  </si>
  <si>
    <t>Major Obstacle</t>
  </si>
  <si>
    <t>Major Obstacle</t>
  </si>
  <si>
    <t>Major Obstacle</t>
  </si>
  <si>
    <t>Minor Obstacle</t>
  </si>
  <si>
    <t>Not an Obstacle</t>
  </si>
  <si>
    <t>Not an Obstacle</t>
  </si>
  <si>
    <t>Major Obstacle</t>
  </si>
  <si>
    <t>Not an Obstacle</t>
  </si>
  <si>
    <t>Major Obstacle</t>
  </si>
  <si>
    <t>Major Obstacle</t>
  </si>
  <si>
    <t>Lack of low-cost infrastructure support, especially in    certificate issuance</t>
  </si>
  <si>
    <t>Yes</t>
  </si>
  <si>
    <t>The intial barrier for deploying PKI is also too high. For example, for    S/MIME to be fully interoperable, certificates must trace back to commonly    recognized CAs. Other issues such as document recovery support (in case of    encrypted messages), and legal issues (in case of digital signatures) are    also hurdles</t>
  </si>
  <si>
    <t>Product Developer</t>
  </si>
  <si>
    <t>No</t>
  </si>
  <si>
    <t>100-499</t>
  </si>
  <si>
    <t>Other Services</t>
  </si>
  <si>
    <t>Not Important</t>
  </si>
  <si>
    <t>Not Important</t>
  </si>
  <si>
    <t>Not Important</t>
  </si>
  <si>
    <t>Not Important</t>
  </si>
  <si>
    <t>Not Important</t>
  </si>
  <si>
    <t>Important</t>
  </si>
  <si>
    <t>Not Important</t>
  </si>
  <si>
    <t>Not Important</t>
  </si>
  <si>
    <t>Not Important</t>
  </si>
  <si>
    <t>Not Important</t>
  </si>
  <si>
    <t>No</t>
  </si>
  <si>
    <t>Major Obstacle</t>
  </si>
  <si>
    <t>Major Obstacle</t>
  </si>
  <si>
    <t>Major Obstacle</t>
  </si>
  <si>
    <t>Major Obstacle</t>
  </si>
  <si>
    <t>Major Obstacle</t>
  </si>
  <si>
    <t>Major Obstacle</t>
  </si>
  <si>
    <t>Minor Obstacle</t>
  </si>
  <si>
    <t>Major Obstacle</t>
  </si>
  <si>
    <t>Not an Obstacle</t>
  </si>
  <si>
    <t>Yes</t>
  </si>
  <si>
    <t>IT Management</t>
  </si>
  <si>
    <t>16 or more</t>
  </si>
  <si>
    <t>No</t>
  </si>
  <si>
    <t>10,000 or more</t>
  </si>
  <si>
    <t>Government</t>
  </si>
  <si>
    <t>Important</t>
  </si>
  <si>
    <t>Most Important</t>
  </si>
  <si>
    <t>Important</t>
  </si>
  <si>
    <t>Important</t>
  </si>
  <si>
    <t>Most Important</t>
  </si>
  <si>
    <t>Most Important</t>
  </si>
  <si>
    <t>Important</t>
  </si>
  <si>
    <t>Important</t>
  </si>
  <si>
    <t>Important</t>
  </si>
  <si>
    <t>Not Important</t>
  </si>
  <si>
    <t>Most Important</t>
  </si>
  <si>
    <t>File server encryption</t>
  </si>
  <si>
    <t>No</t>
  </si>
  <si>
    <t>Not an Obstacle</t>
  </si>
  <si>
    <t>Not an Obstacle</t>
  </si>
  <si>
    <t>Not an Obstacle</t>
  </si>
  <si>
    <t>Minor Obstacle</t>
  </si>
  <si>
    <t>Minor Obstacle</t>
  </si>
  <si>
    <t>Major Obstacle</t>
  </si>
  <si>
    <t>Minor Obstacle</t>
  </si>
  <si>
    <t>Minor Obstacle</t>
  </si>
  <si>
    <t>Major Obstacle</t>
  </si>
  <si>
    <t>Major Obstacle</t>
  </si>
  <si>
    <t>Lack of IMPLEMENTED fundamental security procedures    within companies + Confusion of PKI definition and its area of use</t>
  </si>
  <si>
    <t>Yes</t>
  </si>
  <si>
    <t>Other</t>
  </si>
  <si>
    <t>Security Consultant</t>
  </si>
  <si>
    <t>6-10</t>
  </si>
  <si>
    <t>No</t>
  </si>
  <si>
    <t>10,000 or more</t>
  </si>
  <si>
    <t>Other Services</t>
  </si>
  <si>
    <t>Most Important</t>
  </si>
  <si>
    <t>Important</t>
  </si>
  <si>
    <t>Important</t>
  </si>
  <si>
    <t>Most Important</t>
  </si>
  <si>
    <t>Important</t>
  </si>
  <si>
    <t>Most Important</t>
  </si>
  <si>
    <t>Important</t>
  </si>
  <si>
    <t>Important</t>
  </si>
  <si>
    <t>Important</t>
  </si>
  <si>
    <t>No</t>
  </si>
  <si>
    <t>Major Obstacle</t>
  </si>
  <si>
    <t>Minor Obstacle</t>
  </si>
  <si>
    <t>Minor Obstacle</t>
  </si>
  <si>
    <t>Not an Obstacle</t>
  </si>
  <si>
    <t>Minor Obstacle</t>
  </si>
  <si>
    <t>Minor Obstacle</t>
  </si>
  <si>
    <t>Major Obstacle</t>
  </si>
  <si>
    <t>Not an Obstacle</t>
  </si>
  <si>
    <t>Minor Obstacle</t>
  </si>
  <si>
    <t>Yes</t>
  </si>
  <si>
    <t>IT Management</t>
  </si>
  <si>
    <t>No</t>
  </si>
  <si>
    <t>100-499</t>
  </si>
  <si>
    <t>Other Services</t>
  </si>
  <si>
    <t>Important</t>
  </si>
  <si>
    <t>Important</t>
  </si>
  <si>
    <t>Most Important</t>
  </si>
  <si>
    <t>Important</t>
  </si>
  <si>
    <t>Most Important</t>
  </si>
  <si>
    <t>Most Important</t>
  </si>
  <si>
    <t>Important</t>
  </si>
  <si>
    <t>Not Important</t>
  </si>
  <si>
    <t>Important</t>
  </si>
  <si>
    <t>Important</t>
  </si>
  <si>
    <t>Yes</t>
  </si>
  <si>
    <t>Major Obstacle</t>
  </si>
  <si>
    <t>Minor Obstacle</t>
  </si>
  <si>
    <t>Minor Obstacle</t>
  </si>
  <si>
    <t>Major Obstacle</t>
  </si>
  <si>
    <t>Major Obstacle</t>
  </si>
  <si>
    <t>Minor Obstacle</t>
  </si>
  <si>
    <t>Minor Obstacle</t>
  </si>
  <si>
    <t>Major Obstacle</t>
  </si>
  <si>
    <t>Major Obstacle</t>
  </si>
  <si>
    <t>No</t>
  </si>
  <si>
    <t>IT Management</t>
  </si>
  <si>
    <t>Yes</t>
  </si>
  <si>
    <t>10,000 or more</t>
  </si>
  <si>
    <t>Government</t>
  </si>
  <si>
    <t>Most Important</t>
  </si>
  <si>
    <t>Important</t>
  </si>
  <si>
    <t>Important</t>
  </si>
  <si>
    <t>Important</t>
  </si>
  <si>
    <t>Important</t>
  </si>
  <si>
    <t>Important</t>
  </si>
  <si>
    <t>Important</t>
  </si>
  <si>
    <t>Important</t>
  </si>
  <si>
    <t>Important</t>
  </si>
  <si>
    <t>Important</t>
  </si>
  <si>
    <t>Important</t>
  </si>
  <si>
    <t>client/ server authentication</t>
  </si>
  <si>
    <t>Yes</t>
  </si>
  <si>
    <t>Minor Obstacle</t>
  </si>
  <si>
    <t>Major Obstacle</t>
  </si>
  <si>
    <t>Minor Obstacle</t>
  </si>
  <si>
    <t>Minor Obstacle</t>
  </si>
  <si>
    <t>Not an Obstacle</t>
  </si>
  <si>
    <t>Minor Obstacle</t>
  </si>
  <si>
    <t>Major Obstacle</t>
  </si>
  <si>
    <t>Major Obstacle</t>
  </si>
  <si>
    <t>Minor Obstacle</t>
  </si>
  <si>
    <t>Yes</t>
  </si>
  <si>
    <t>Lawyer</t>
  </si>
  <si>
    <t>No</t>
  </si>
  <si>
    <t>1-99</t>
  </si>
  <si>
    <t>Other Services</t>
  </si>
  <si>
    <t>Most Important</t>
  </si>
  <si>
    <t>Important</t>
  </si>
  <si>
    <t>Not Important</t>
  </si>
  <si>
    <t>Not Important</t>
  </si>
  <si>
    <t>Important</t>
  </si>
  <si>
    <t>Important</t>
  </si>
  <si>
    <t>Most Important</t>
  </si>
  <si>
    <t>Not Important</t>
  </si>
  <si>
    <t>Important</t>
  </si>
  <si>
    <t>Most Important</t>
  </si>
  <si>
    <t>No</t>
  </si>
  <si>
    <t>Minor Obstacle</t>
  </si>
  <si>
    <t>Major Obstacle</t>
  </si>
  <si>
    <t>Major Obstacle</t>
  </si>
  <si>
    <t>Minor Obstacle</t>
  </si>
  <si>
    <t>Major Obstacle</t>
  </si>
  <si>
    <t>Minor Obstacle</t>
  </si>
  <si>
    <t>Minor Obstacle</t>
  </si>
  <si>
    <t>Major Obstacle</t>
  </si>
  <si>
    <t>Minor Obstacle</t>
  </si>
  <si>
    <t>Minor Obstacle</t>
  </si>
  <si>
    <t>inter-domain PKI poorly understood</t>
  </si>
  <si>
    <t>Yes</t>
  </si>
  <si>
    <t>apps do not adhere to the standards, e.g. if your cert does not include    an email address, you cannot send signed S/MIME msgs, while you should    according to the standard.</t>
  </si>
  <si>
    <t>IT Management</t>
  </si>
  <si>
    <t>6-10</t>
  </si>
  <si>
    <t>No</t>
  </si>
  <si>
    <t>1-99</t>
  </si>
  <si>
    <t>ISP</t>
  </si>
  <si>
    <t>Important</t>
  </si>
  <si>
    <t>Important</t>
  </si>
  <si>
    <t>Important</t>
  </si>
  <si>
    <t>Most Important</t>
  </si>
  <si>
    <t>Most Important</t>
  </si>
  <si>
    <t>Important</t>
  </si>
  <si>
    <t>Not Important</t>
  </si>
  <si>
    <t>Not Important</t>
  </si>
  <si>
    <t>Important</t>
  </si>
  <si>
    <t>Important</t>
  </si>
  <si>
    <t>No</t>
  </si>
  <si>
    <t>Major Obstacle</t>
  </si>
  <si>
    <t>Major Obstacle</t>
  </si>
  <si>
    <t>Major Obstacle</t>
  </si>
  <si>
    <t>Major Obstacle</t>
  </si>
  <si>
    <t>Major Obstacle</t>
  </si>
  <si>
    <t>Major Obstacle</t>
  </si>
  <si>
    <t>Major Obstacle</t>
  </si>
  <si>
    <t>Minor Obstacle</t>
  </si>
  <si>
    <t>Minor Obstacle</t>
  </si>
  <si>
    <t>Yes</t>
  </si>
  <si>
    <t>Other</t>
  </si>
  <si>
    <t>Security Systems Specialist</t>
  </si>
  <si>
    <t>No</t>
  </si>
  <si>
    <t>10,000 or more</t>
  </si>
  <si>
    <t>Finance</t>
  </si>
  <si>
    <t>Important</t>
  </si>
  <si>
    <t>Important</t>
  </si>
  <si>
    <t>Important</t>
  </si>
  <si>
    <t>Important</t>
  </si>
  <si>
    <t>Important</t>
  </si>
  <si>
    <t>Important</t>
  </si>
  <si>
    <t>Not Important</t>
  </si>
  <si>
    <t>Not Important</t>
  </si>
  <si>
    <t>Most Important</t>
  </si>
  <si>
    <t>Most Important</t>
  </si>
  <si>
    <t>Yes</t>
  </si>
  <si>
    <t>Minor Obstacle</t>
  </si>
  <si>
    <t>Major Obstacle</t>
  </si>
  <si>
    <t>Yes</t>
  </si>
  <si>
    <t>Other</t>
  </si>
  <si>
    <t>Product Marketing</t>
  </si>
  <si>
    <t>No</t>
  </si>
  <si>
    <t>500-999</t>
  </si>
  <si>
    <t>Government</t>
  </si>
  <si>
    <t>Important</t>
  </si>
  <si>
    <t>Not Important</t>
  </si>
  <si>
    <t>Important</t>
  </si>
  <si>
    <t>Most Important</t>
  </si>
  <si>
    <t>Important</t>
  </si>
  <si>
    <t>Not Important</t>
  </si>
  <si>
    <t>Important</t>
  </si>
  <si>
    <t>Not Important</t>
  </si>
  <si>
    <t>Important</t>
  </si>
  <si>
    <t>Important</t>
  </si>
  <si>
    <t>No</t>
  </si>
  <si>
    <t>Minor Obstacle</t>
  </si>
  <si>
    <t>Major Obstacle</t>
  </si>
  <si>
    <t>Not an Obstacle</t>
  </si>
  <si>
    <t>Not an Obstacle</t>
  </si>
  <si>
    <t>Minor Obstacle</t>
  </si>
  <si>
    <t>Minor Obstacle</t>
  </si>
  <si>
    <t>Major Obstacle</t>
  </si>
  <si>
    <t>Minor Obstacle</t>
  </si>
  <si>
    <t>Major Obstacle</t>
  </si>
  <si>
    <t>Yes</t>
  </si>
  <si>
    <t>Poor interoperability between cryptographic modules. (ex: PKCS #11 V1 &amp;    V2, CAPI, etc.)</t>
  </si>
  <si>
    <t>IT Staff</t>
  </si>
  <si>
    <t>6-10</t>
  </si>
  <si>
    <t>No</t>
  </si>
  <si>
    <t>1,000-9,999</t>
  </si>
  <si>
    <t>Government</t>
  </si>
  <si>
    <t>Important</t>
  </si>
  <si>
    <t>Important</t>
  </si>
  <si>
    <t>Important</t>
  </si>
  <si>
    <t>Important</t>
  </si>
  <si>
    <t>Important</t>
  </si>
  <si>
    <t>Important</t>
  </si>
  <si>
    <t>Important</t>
  </si>
  <si>
    <t>Important</t>
  </si>
  <si>
    <t>Important</t>
  </si>
  <si>
    <t>Important</t>
  </si>
  <si>
    <t>No</t>
  </si>
  <si>
    <t>Major Obstacle</t>
  </si>
  <si>
    <t>Major Obstacle</t>
  </si>
  <si>
    <t>Minor Obstacle</t>
  </si>
  <si>
    <t>Major Obstacle</t>
  </si>
  <si>
    <t>Major Obstacle</t>
  </si>
  <si>
    <t>Minor Obstacle</t>
  </si>
  <si>
    <t>Not an Obstacle</t>
  </si>
  <si>
    <t>Major Obstacle</t>
  </si>
  <si>
    <t>Major Obstacle</t>
  </si>
  <si>
    <t>Yes</t>
  </si>
  <si>
    <t>IT Management</t>
  </si>
  <si>
    <t>6-10</t>
  </si>
  <si>
    <t>No</t>
  </si>
  <si>
    <t>10,000 or more</t>
  </si>
  <si>
    <t>Finance</t>
  </si>
  <si>
    <t>Most Important</t>
  </si>
  <si>
    <t>Important</t>
  </si>
  <si>
    <t>Most Important</t>
  </si>
  <si>
    <t>Not Important</t>
  </si>
  <si>
    <t>Most Important</t>
  </si>
  <si>
    <t>Important</t>
  </si>
  <si>
    <t>Important</t>
  </si>
  <si>
    <t>Not Important</t>
  </si>
  <si>
    <t>Most Important</t>
  </si>
  <si>
    <t>Important</t>
  </si>
  <si>
    <t>No</t>
  </si>
  <si>
    <t>Not an Obstacle</t>
  </si>
  <si>
    <t>Minor Obstacle</t>
  </si>
  <si>
    <t>Minor Obstacle</t>
  </si>
  <si>
    <t>Major Obstacle</t>
  </si>
  <si>
    <t>Major Obstacle</t>
  </si>
  <si>
    <t>Not an Obstacle</t>
  </si>
  <si>
    <t>Not an Obstacle</t>
  </si>
  <si>
    <t>Major Obstacle</t>
  </si>
  <si>
    <t>Minor Obstacle</t>
  </si>
  <si>
    <t>Yes</t>
  </si>
  <si>
    <t>LRA function is important for the proper identification of users,    however it is time consuming and very difficult to manage in remote areas    where users need desktop certs and client software.  Client software is    another issue when the PC is owned by the user. Who is responsible when the    software crashes the user's machine? Remembering strong passwords is an    issue when users access PKI infrequently, or infrequent use results in    premature expiry of the cert.</t>
  </si>
  <si>
    <t>IT Management</t>
  </si>
  <si>
    <t>11-15</t>
  </si>
  <si>
    <t>No</t>
  </si>
  <si>
    <t>1,000-9,999</t>
  </si>
  <si>
    <t>Government</t>
  </si>
  <si>
    <t>Most Important</t>
  </si>
  <si>
    <t>Important</t>
  </si>
  <si>
    <t>Important</t>
  </si>
  <si>
    <t>Important</t>
  </si>
  <si>
    <t>Important</t>
  </si>
  <si>
    <t>Not Important</t>
  </si>
  <si>
    <t>Most Important</t>
  </si>
  <si>
    <t>Important</t>
  </si>
  <si>
    <t>Important</t>
  </si>
  <si>
    <t>Important</t>
  </si>
  <si>
    <t>No</t>
  </si>
  <si>
    <t>Minor Obstacle</t>
  </si>
  <si>
    <t>Minor Obstacle</t>
  </si>
  <si>
    <t>Minor Obstacle</t>
  </si>
  <si>
    <t>Not an Obstacle</t>
  </si>
  <si>
    <t>Major Obstacle</t>
  </si>
  <si>
    <t>Not an Obstacle</t>
  </si>
  <si>
    <t>Not an Obstacle</t>
  </si>
  <si>
    <t>Minor Obstacle</t>
  </si>
  <si>
    <t>Major Obstacle</t>
  </si>
  <si>
    <t>Yes</t>
  </si>
  <si>
    <t>IT Management</t>
  </si>
  <si>
    <t>11-15</t>
  </si>
  <si>
    <t>No</t>
  </si>
  <si>
    <t>10,000 or more</t>
  </si>
  <si>
    <t>Finance</t>
  </si>
  <si>
    <t>Most Important</t>
  </si>
  <si>
    <t>Important</t>
  </si>
  <si>
    <t>Important</t>
  </si>
  <si>
    <t>Most Important</t>
  </si>
  <si>
    <t>Important</t>
  </si>
  <si>
    <t>Most Important</t>
  </si>
  <si>
    <t>Not Important</t>
  </si>
  <si>
    <t>Not Important</t>
  </si>
  <si>
    <t>Important</t>
  </si>
  <si>
    <t>Not Important</t>
  </si>
  <si>
    <t>Most Important</t>
  </si>
  <si>
    <t>Data encryption</t>
  </si>
  <si>
    <t>No</t>
  </si>
  <si>
    <t>Minor Obstacle</t>
  </si>
  <si>
    <t>Major Obstacle</t>
  </si>
  <si>
    <t>Major Obstacle</t>
  </si>
  <si>
    <t>Minor Obstacle</t>
  </si>
  <si>
    <t>Minor Obstacle</t>
  </si>
  <si>
    <t>Minor Obstacle</t>
  </si>
  <si>
    <t>Minor Obstacle</t>
  </si>
  <si>
    <t>Major Obstacle</t>
  </si>
  <si>
    <t>Minor Obstacle</t>
  </si>
  <si>
    <t>Major Obstacle</t>
  </si>
  <si>
    <t>User registration</t>
  </si>
  <si>
    <t>Yes</t>
  </si>
  <si>
    <t>PKI largely still too theoretical.  Would benefit tremendously with    more real-world applications that really work.  User registration (again, in    the real world) continues to pose huge challenges.</t>
  </si>
  <si>
    <t>IT Management</t>
  </si>
  <si>
    <t>No</t>
  </si>
  <si>
    <t>10,000 or more</t>
  </si>
  <si>
    <t>Finance</t>
  </si>
  <si>
    <t>Important</t>
  </si>
  <si>
    <t>Important</t>
  </si>
  <si>
    <t>Important</t>
  </si>
  <si>
    <t>Important</t>
  </si>
  <si>
    <t>Important</t>
  </si>
  <si>
    <t>Important</t>
  </si>
  <si>
    <t>Important</t>
  </si>
  <si>
    <t>Important</t>
  </si>
  <si>
    <t>Important</t>
  </si>
  <si>
    <t>No</t>
  </si>
  <si>
    <t>Major Obstacle</t>
  </si>
  <si>
    <t>Major Obstacle</t>
  </si>
  <si>
    <t>Not an Obstacle</t>
  </si>
  <si>
    <t>Minor Obstacle</t>
  </si>
  <si>
    <t>Major Obstacle</t>
  </si>
  <si>
    <t>Not an Obstacle</t>
  </si>
  <si>
    <t>Minor Obstacle</t>
  </si>
  <si>
    <t>Major Obstacle</t>
  </si>
  <si>
    <t>Minor Obstacle</t>
  </si>
  <si>
    <t>Major Obstacle</t>
  </si>
  <si>
    <t>Inteoperability, lack of egal precedence, distributed    trust model, CRL checking, S/MIME</t>
  </si>
  <si>
    <t>Yes</t>
  </si>
  <si>
    <t>IT Management</t>
  </si>
  <si>
    <t>Yes</t>
  </si>
  <si>
    <t>10,000 or more</t>
  </si>
  <si>
    <t>Health Care</t>
  </si>
  <si>
    <t>Important</t>
  </si>
  <si>
    <t>Important</t>
  </si>
  <si>
    <t>Most Important</t>
  </si>
  <si>
    <t>Important</t>
  </si>
  <si>
    <t>Most Important</t>
  </si>
  <si>
    <t>Most Important</t>
  </si>
  <si>
    <t>Important</t>
  </si>
  <si>
    <t>Important</t>
  </si>
  <si>
    <t>Important</t>
  </si>
  <si>
    <t>Most Important</t>
  </si>
  <si>
    <t>No</t>
  </si>
  <si>
    <t>Minor Obstacle</t>
  </si>
  <si>
    <t>Major Obstacle</t>
  </si>
  <si>
    <t>Major Obstacle</t>
  </si>
  <si>
    <t>Minor Obstacle</t>
  </si>
  <si>
    <t>Minor Obstacle</t>
  </si>
  <si>
    <t>Minor Obstacle</t>
  </si>
  <si>
    <t>Major Obstacle</t>
  </si>
  <si>
    <t>Minor Obstacle</t>
  </si>
  <si>
    <t>Major Obstacle</t>
  </si>
  <si>
    <t>Yes</t>
  </si>
  <si>
    <t>IT Management</t>
  </si>
  <si>
    <t>No</t>
  </si>
  <si>
    <t>10,000 or more</t>
  </si>
  <si>
    <t>Government</t>
  </si>
  <si>
    <t>Important</t>
  </si>
  <si>
    <t>Important</t>
  </si>
  <si>
    <t>Most Important</t>
  </si>
  <si>
    <t>Not Important</t>
  </si>
  <si>
    <t>Most Important</t>
  </si>
  <si>
    <t>Most Important</t>
  </si>
  <si>
    <t>Important</t>
  </si>
  <si>
    <t>Not Important</t>
  </si>
  <si>
    <t>Most Important</t>
  </si>
  <si>
    <t>Most Important</t>
  </si>
  <si>
    <t>Most Important</t>
  </si>
  <si>
    <t>Document Encryption and Security</t>
  </si>
  <si>
    <t>Yes</t>
  </si>
  <si>
    <t>Major Obstacle</t>
  </si>
  <si>
    <t>Minor Obstacle</t>
  </si>
  <si>
    <t>Minor Obstacle</t>
  </si>
  <si>
    <t>Major Obstacle</t>
  </si>
  <si>
    <t>Major Obstacle</t>
  </si>
  <si>
    <t>Minor Obstacle</t>
  </si>
  <si>
    <t>Minor Obstacle</t>
  </si>
  <si>
    <t>Minor Obstacle</t>
  </si>
  <si>
    <t>Not an Obstacle</t>
  </si>
  <si>
    <t>Yes</t>
  </si>
  <si>
    <t>IT Management</t>
  </si>
  <si>
    <t>6-10</t>
  </si>
  <si>
    <t>No</t>
  </si>
  <si>
    <t>10,000 or more</t>
  </si>
  <si>
    <t>Oil &amp; Gas</t>
  </si>
  <si>
    <t>Most Important</t>
  </si>
  <si>
    <t>Important</t>
  </si>
  <si>
    <t>Important</t>
  </si>
  <si>
    <t>Most Important</t>
  </si>
  <si>
    <t>Important</t>
  </si>
  <si>
    <t>Important</t>
  </si>
  <si>
    <t>Important</t>
  </si>
  <si>
    <t>Not Important</t>
  </si>
  <si>
    <t>Important</t>
  </si>
  <si>
    <t>Important</t>
  </si>
  <si>
    <t>Most Important</t>
  </si>
  <si>
    <t>Secure Electronic Document sharing</t>
  </si>
  <si>
    <t>No</t>
  </si>
  <si>
    <t>Major Obstacle</t>
  </si>
  <si>
    <t>Major Obstacle</t>
  </si>
  <si>
    <t>Major Obstacle</t>
  </si>
  <si>
    <t>Minor Obstacle</t>
  </si>
  <si>
    <t>Major Obstacle</t>
  </si>
  <si>
    <t>Minor Obstacle</t>
  </si>
  <si>
    <t>Not an Obstacle</t>
  </si>
  <si>
    <t>Major Obstacle</t>
  </si>
  <si>
    <t>Minor Obstacle</t>
  </si>
  <si>
    <t>No</t>
  </si>
  <si>
    <t>The added functionality provided by secure applications is trivial as    compared to applications that people    actually purchase.  This means that even if the cost and complexity of PKI    were dramatically reduced    overnight, PKI would still not be used on any large scale.    PKI was standardized before the technology had evolved sufficiently to    define functionality that provides    tangible benefits for users.  To perhaps oversimplify, there is no business    case for electricity but there    are a great many business cases for 'useful' products that utilize electric    motors.    The few knowledgeable users who attempted to voice their opinions within the    standards process (PKIX,    for example) were quickly and effectively shouted down by so-called security    experts, many of  whom    appear to possess a rather narrow range of expertise and little, if any,    grace.</t>
  </si>
  <si>
    <t>Product Developer</t>
  </si>
  <si>
    <t>11-15</t>
  </si>
  <si>
    <t>No</t>
  </si>
  <si>
    <t>1-99</t>
  </si>
  <si>
    <t>Other Services</t>
  </si>
  <si>
    <t>Important</t>
  </si>
  <si>
    <t>Important</t>
  </si>
  <si>
    <t>Most Important</t>
  </si>
  <si>
    <t>Not Important</t>
  </si>
  <si>
    <t>Most Important</t>
  </si>
  <si>
    <t>Most Important</t>
  </si>
  <si>
    <t>Important</t>
  </si>
  <si>
    <t>Not Important</t>
  </si>
  <si>
    <t>Important</t>
  </si>
  <si>
    <t>Most Important</t>
  </si>
  <si>
    <t>No</t>
  </si>
  <si>
    <t>Major Obstacle</t>
  </si>
  <si>
    <t>Minor Obstacle</t>
  </si>
  <si>
    <t>Major Obstacle</t>
  </si>
  <si>
    <t>Minor Obstacle</t>
  </si>
  <si>
    <t>Not an Obstacle</t>
  </si>
  <si>
    <t>Not an Obstacle</t>
  </si>
  <si>
    <t>Major Obstacle</t>
  </si>
  <si>
    <t>Major Obstacle</t>
  </si>
  <si>
    <t>Minor Obstacle</t>
  </si>
  <si>
    <t>Yes</t>
  </si>
  <si>
    <t>IT Management</t>
  </si>
  <si>
    <t>6-10</t>
  </si>
  <si>
    <t>Yes</t>
  </si>
  <si>
    <t>1,000-9,999</t>
  </si>
  <si>
    <t>Government</t>
  </si>
  <si>
    <t>Most Important</t>
  </si>
  <si>
    <t>Important</t>
  </si>
  <si>
    <t>Not Important</t>
  </si>
  <si>
    <t>Most Important</t>
  </si>
  <si>
    <t>Important</t>
  </si>
  <si>
    <t>Important</t>
  </si>
  <si>
    <t>Important</t>
  </si>
  <si>
    <t>Not Important</t>
  </si>
  <si>
    <t>Important</t>
  </si>
  <si>
    <t>Important</t>
  </si>
  <si>
    <t>Yes</t>
  </si>
  <si>
    <t>Not an Obstacle</t>
  </si>
  <si>
    <t>Major Obstacle</t>
  </si>
  <si>
    <t>Major Obstacle</t>
  </si>
  <si>
    <t>Minor Obstacle</t>
  </si>
  <si>
    <t>Minor Obstacle</t>
  </si>
  <si>
    <t>Not an Obstacle</t>
  </si>
  <si>
    <t>Not an Obstacle</t>
  </si>
  <si>
    <t>Minor Obstacle</t>
  </si>
  <si>
    <t>Major Obstacle</t>
  </si>
  <si>
    <t>Yes</t>
  </si>
  <si>
    <t>IT Staff</t>
  </si>
  <si>
    <t>6-10</t>
  </si>
  <si>
    <t>Yes</t>
  </si>
  <si>
    <t>1,000-9,999</t>
  </si>
  <si>
    <t>Education</t>
  </si>
  <si>
    <t>Most Important</t>
  </si>
  <si>
    <t>Important</t>
  </si>
  <si>
    <t>Important</t>
  </si>
  <si>
    <t>Most Important</t>
  </si>
  <si>
    <t>Most Important</t>
  </si>
  <si>
    <t>Important</t>
  </si>
  <si>
    <t>Important</t>
  </si>
  <si>
    <t>Not Important</t>
  </si>
  <si>
    <t>Most Important</t>
  </si>
  <si>
    <t>Not Important</t>
  </si>
  <si>
    <t>Not Important</t>
  </si>
  <si>
    <t>No</t>
  </si>
  <si>
    <t>Not an Obstacle</t>
  </si>
  <si>
    <t>Major Obstacle</t>
  </si>
  <si>
    <t>Minor Obstacle</t>
  </si>
  <si>
    <t>Minor Obstacle</t>
  </si>
  <si>
    <t>Major Obstacle</t>
  </si>
  <si>
    <t>Minor Obstacle</t>
  </si>
  <si>
    <t>Not an Obstacle</t>
  </si>
  <si>
    <t>Major Obstacle</t>
  </si>
  <si>
    <t>Minor Obstacle</t>
  </si>
  <si>
    <t>Major Obstacle</t>
  </si>
  <si>
    <t>availability of CA</t>
  </si>
  <si>
    <t>Yes</t>
  </si>
  <si>
    <t>A client private key that is kept on disk is little better than a    password ... need secure key storage (e.g. smart cards).</t>
  </si>
  <si>
    <t>IT Staff</t>
  </si>
  <si>
    <t>16 or more</t>
  </si>
  <si>
    <t>No</t>
  </si>
  <si>
    <t>10,000 or more</t>
  </si>
  <si>
    <t>Computer-related</t>
  </si>
  <si>
    <t>Important</t>
  </si>
  <si>
    <t>Important</t>
  </si>
  <si>
    <t>Not Important</t>
  </si>
  <si>
    <t>Important</t>
  </si>
  <si>
    <t>Important</t>
  </si>
  <si>
    <t>Important</t>
  </si>
  <si>
    <t>Not Important</t>
  </si>
  <si>
    <t>Not Important</t>
  </si>
  <si>
    <t>Important</t>
  </si>
  <si>
    <t>Not Important</t>
  </si>
  <si>
    <t>No</t>
  </si>
  <si>
    <t>Major Obstacle</t>
  </si>
  <si>
    <t>Minor Obstacle</t>
  </si>
  <si>
    <t>Major Obstacle</t>
  </si>
  <si>
    <t>Major Obstacle</t>
  </si>
  <si>
    <t>Minor Obstacle</t>
  </si>
  <si>
    <t>Not an Obstacle</t>
  </si>
  <si>
    <t>Minor Obstacle</t>
  </si>
  <si>
    <t>Major Obstacle</t>
  </si>
  <si>
    <t>Minor Obstacle</t>
  </si>
  <si>
    <t>Yes</t>
  </si>
  <si>
    <t>IT Management</t>
  </si>
  <si>
    <t>Yes</t>
  </si>
  <si>
    <t>1-99</t>
  </si>
  <si>
    <t>Health Care</t>
  </si>
  <si>
    <t>Most Important</t>
  </si>
  <si>
    <t>Important</t>
  </si>
  <si>
    <t>Most Important</t>
  </si>
  <si>
    <t>Important</t>
  </si>
  <si>
    <t>Most Important</t>
  </si>
  <si>
    <t>Most Important</t>
  </si>
  <si>
    <t>Most Important</t>
  </si>
  <si>
    <t>Important</t>
  </si>
  <si>
    <t>Most Important</t>
  </si>
  <si>
    <t>Most Important</t>
  </si>
  <si>
    <t>No</t>
  </si>
  <si>
    <t>Minor Obstacle</t>
  </si>
  <si>
    <t>Major Obstacle</t>
  </si>
  <si>
    <t>Major Obstacle</t>
  </si>
  <si>
    <t>Not an Obstacle</t>
  </si>
  <si>
    <t>Major Obstacle</t>
  </si>
  <si>
    <t>Not an Obstacle</t>
  </si>
  <si>
    <t>Minor Obstacle</t>
  </si>
  <si>
    <t>Major Obstacle</t>
  </si>
  <si>
    <t>Not an Obstacle</t>
  </si>
  <si>
    <t>Yes</t>
  </si>
  <si>
    <t>IT Staff</t>
  </si>
  <si>
    <t>6-10</t>
  </si>
  <si>
    <t>No</t>
  </si>
  <si>
    <t>10,000 or more</t>
  </si>
  <si>
    <t>non-Computer</t>
  </si>
  <si>
    <t>Most Important</t>
  </si>
  <si>
    <t>Important</t>
  </si>
  <si>
    <t>Not Important</t>
  </si>
  <si>
    <t>Important</t>
  </si>
  <si>
    <t>Most Important</t>
  </si>
  <si>
    <t>Important</t>
  </si>
  <si>
    <t>Not Important</t>
  </si>
  <si>
    <t>Important</t>
  </si>
  <si>
    <t>Most Important</t>
  </si>
  <si>
    <t>Important</t>
  </si>
  <si>
    <t>Not Important</t>
  </si>
  <si>
    <t>Yes</t>
  </si>
  <si>
    <t>Not an Obstacle</t>
  </si>
  <si>
    <t>Minor Obstacle</t>
  </si>
  <si>
    <t>Major Obstacle</t>
  </si>
  <si>
    <t>Minor Obstacle</t>
  </si>
  <si>
    <t>Not an Obstacle</t>
  </si>
  <si>
    <t>Minor Obstacle</t>
  </si>
  <si>
    <t>Major Obstacle</t>
  </si>
  <si>
    <t>Minor Obstacle</t>
  </si>
  <si>
    <t>Not an Obstacle</t>
  </si>
  <si>
    <t>Minor Obstacle</t>
  </si>
  <si>
    <t>No</t>
  </si>
  <si>
    <t>IT Staff</t>
  </si>
  <si>
    <t>16 or more</t>
  </si>
  <si>
    <t>No</t>
  </si>
  <si>
    <t>10,000 or more</t>
  </si>
  <si>
    <t>Sales</t>
  </si>
  <si>
    <t>Most Important</t>
  </si>
  <si>
    <t>Important</t>
  </si>
  <si>
    <t>Important</t>
  </si>
  <si>
    <t>Important</t>
  </si>
  <si>
    <t>Important</t>
  </si>
  <si>
    <t>Most Important</t>
  </si>
  <si>
    <t>Not Important</t>
  </si>
  <si>
    <t>Not Important</t>
  </si>
  <si>
    <t>Important</t>
  </si>
  <si>
    <t>Important</t>
  </si>
  <si>
    <t>Yes</t>
  </si>
  <si>
    <t>Major Obstacle</t>
  </si>
  <si>
    <t>Major Obstacle</t>
  </si>
  <si>
    <t>Major Obstacle</t>
  </si>
  <si>
    <t>Minor Obstacle</t>
  </si>
  <si>
    <t>Major Obstacle</t>
  </si>
  <si>
    <t>Minor Obstacle</t>
  </si>
  <si>
    <t>Not an Obstacle</t>
  </si>
  <si>
    <t>Minor Obstacle</t>
  </si>
  <si>
    <t>Major Obstacle</t>
  </si>
  <si>
    <t>Yes</t>
  </si>
  <si>
    <t>IT Management</t>
  </si>
  <si>
    <t>6-10</t>
  </si>
  <si>
    <t>No</t>
  </si>
  <si>
    <t>10,000 or more</t>
  </si>
  <si>
    <t>Systems Integration/outsourcing</t>
  </si>
  <si>
    <t>Most Important</t>
  </si>
  <si>
    <t>Important</t>
  </si>
  <si>
    <t>Important</t>
  </si>
  <si>
    <t>Most Important</t>
  </si>
  <si>
    <t>Most Important</t>
  </si>
  <si>
    <t>Most Important</t>
  </si>
  <si>
    <t>No</t>
  </si>
  <si>
    <t>Major Obstacle</t>
  </si>
  <si>
    <t>Minor Obstacle</t>
  </si>
  <si>
    <t>Minor Obstacle</t>
  </si>
  <si>
    <t>Not an Obstacle</t>
  </si>
  <si>
    <t>Minor Obstacle</t>
  </si>
  <si>
    <t>Minor Obstacle</t>
  </si>
  <si>
    <t>Minor Obstacle</t>
  </si>
  <si>
    <t>Minor Obstacle</t>
  </si>
  <si>
    <t>Yes</t>
  </si>
  <si>
    <t>Other</t>
  </si>
  <si>
    <t>Strategic Marketing Manager</t>
  </si>
  <si>
    <t>No</t>
  </si>
  <si>
    <t>10,000 or more</t>
  </si>
  <si>
    <t>Mobile Network Operator</t>
  </si>
  <si>
    <t>Important</t>
  </si>
  <si>
    <t>Most Important</t>
  </si>
  <si>
    <t>Most Important</t>
  </si>
  <si>
    <t>Most Important</t>
  </si>
  <si>
    <t>Important</t>
  </si>
  <si>
    <t>Most Important</t>
  </si>
  <si>
    <t>Important</t>
  </si>
  <si>
    <t>Not Important</t>
  </si>
  <si>
    <t>Important</t>
  </si>
  <si>
    <t>Most Important</t>
  </si>
  <si>
    <t>No</t>
  </si>
  <si>
    <t>Major Obstacle</t>
  </si>
  <si>
    <t>Minor Obstacle</t>
  </si>
  <si>
    <t>Minor Obstacle</t>
  </si>
  <si>
    <t>Minor Obstacle</t>
  </si>
  <si>
    <t>Minor Obstacle</t>
  </si>
  <si>
    <t>Major Obstacle</t>
  </si>
  <si>
    <t>Major Obstacle</t>
  </si>
  <si>
    <t>Major Obstacle</t>
  </si>
  <si>
    <t>Minor Obstacle</t>
  </si>
  <si>
    <t>Yes</t>
  </si>
  <si>
    <t>Other</t>
  </si>
  <si>
    <t>Business Consultant</t>
  </si>
  <si>
    <t>No</t>
  </si>
  <si>
    <t>10,000 or more</t>
  </si>
  <si>
    <t>System Integration</t>
  </si>
  <si>
    <t>Important</t>
  </si>
  <si>
    <t>Not Important</t>
  </si>
  <si>
    <t>Most Important</t>
  </si>
  <si>
    <t>Most Important</t>
  </si>
  <si>
    <t>Important</t>
  </si>
  <si>
    <t>Most Important</t>
  </si>
  <si>
    <t>Most Important</t>
  </si>
  <si>
    <t>Most Important</t>
  </si>
  <si>
    <t>Important</t>
  </si>
  <si>
    <t>Important</t>
  </si>
  <si>
    <t>No</t>
  </si>
  <si>
    <t>Minor Obstacle</t>
  </si>
  <si>
    <t>Minor Obstacle</t>
  </si>
  <si>
    <t>Not an Obstacle</t>
  </si>
  <si>
    <t>Not an Obstacle</t>
  </si>
  <si>
    <t>Not an Obstacle</t>
  </si>
  <si>
    <t>Minor Obstacle</t>
  </si>
  <si>
    <t>Minor Obstacle</t>
  </si>
  <si>
    <t>Minor Obstacle</t>
  </si>
  <si>
    <t>Minor Obstacle</t>
  </si>
  <si>
    <t>Major Obstacle</t>
  </si>
  <si>
    <t>See comments below</t>
  </si>
  <si>
    <t>Yes</t>
  </si>
  <si>
    <t>The fact that you are taking this survey, and its content, shows that    we as an industry still don't get it.  'PKI' is technology in search of a    problem to solve.  When PKI is buried in market-disrupting services, then it    will sell.  And probably not in large quantities at first.  Which would you    rather be - an anonymous hero or a well-known failure?  PKI is currently the    latter.</t>
  </si>
  <si>
    <t>IT Management</t>
  </si>
  <si>
    <t>11-15</t>
  </si>
  <si>
    <t>No</t>
  </si>
  <si>
    <t>10,000 or more</t>
  </si>
  <si>
    <t>Information Technology</t>
  </si>
  <si>
    <t>Important</t>
  </si>
  <si>
    <t>Important</t>
  </si>
  <si>
    <t>Specific Applications</t>
  </si>
  <si>
    <t>No</t>
  </si>
  <si>
    <t>Major Obstacle</t>
  </si>
  <si>
    <t>Minor Obstacle</t>
  </si>
  <si>
    <t>Minor Obstacle</t>
  </si>
  <si>
    <t>Not an Obstacle</t>
  </si>
  <si>
    <t>Minor Obstacle</t>
  </si>
  <si>
    <t>Not an Obstacle</t>
  </si>
  <si>
    <t>Major Obstacle</t>
  </si>
  <si>
    <t>Minor Obstacle</t>
  </si>
  <si>
    <t>Minor Obstacle</t>
  </si>
  <si>
    <t>Major Obstacle</t>
  </si>
  <si>
    <t>The Business requirement is not there</t>
  </si>
  <si>
    <t>Yes</t>
  </si>
  <si>
    <t>The basic traditional use for which PKI was proposed is flawed and does    not fit the business model and requirements.  PKI is best suited to certain    niche areas.</t>
  </si>
  <si>
    <t>Other</t>
  </si>
  <si>
    <t>Consultant</t>
  </si>
  <si>
    <t>16 or more</t>
  </si>
  <si>
    <t>No</t>
  </si>
  <si>
    <t>10,000 or more</t>
  </si>
  <si>
    <t>Other Services</t>
  </si>
  <si>
    <t>Important</t>
  </si>
  <si>
    <t>Important</t>
  </si>
  <si>
    <t>Most Important</t>
  </si>
  <si>
    <t>Most Important</t>
  </si>
  <si>
    <t>Important</t>
  </si>
  <si>
    <t>Important</t>
  </si>
  <si>
    <t>Not Important</t>
  </si>
  <si>
    <t>Important</t>
  </si>
  <si>
    <t>Important</t>
  </si>
  <si>
    <t>No</t>
  </si>
  <si>
    <t>Minor Obstacle</t>
  </si>
  <si>
    <t>Major Obstacle</t>
  </si>
  <si>
    <t>Major Obstacle</t>
  </si>
  <si>
    <t>Minor Obstacle</t>
  </si>
  <si>
    <t>Major Obstacle</t>
  </si>
  <si>
    <t>Major Obstacle</t>
  </si>
  <si>
    <t>Minor Obstacle</t>
  </si>
  <si>
    <t>Minor Obstacle</t>
  </si>
  <si>
    <t>Major Obstacle</t>
  </si>
  <si>
    <t>Yes</t>
  </si>
  <si>
    <t>Researcher</t>
  </si>
  <si>
    <t>Yes</t>
  </si>
  <si>
    <t>10,000 or more</t>
  </si>
  <si>
    <t>Government</t>
  </si>
  <si>
    <t>Most Important</t>
  </si>
  <si>
    <t>Important</t>
  </si>
  <si>
    <t>Most Important</t>
  </si>
  <si>
    <t>Not Important</t>
  </si>
  <si>
    <t>Most Important</t>
  </si>
  <si>
    <t>Not Important</t>
  </si>
  <si>
    <t>Not Important</t>
  </si>
  <si>
    <t>Important</t>
  </si>
  <si>
    <t>Important</t>
  </si>
  <si>
    <t>No</t>
  </si>
  <si>
    <t>Major Obstacle</t>
  </si>
  <si>
    <t>Not an Obstacle</t>
  </si>
  <si>
    <t>Not an Obstacle</t>
  </si>
  <si>
    <t>Not an Obstacle</t>
  </si>
  <si>
    <t>Not an Obstacle</t>
  </si>
  <si>
    <t>Not an Obstacle</t>
  </si>
  <si>
    <t>Minor Obstacle</t>
  </si>
  <si>
    <t>Major Obstacle</t>
  </si>
  <si>
    <t>Major Obstacle</t>
  </si>
  <si>
    <t>Yes</t>
  </si>
  <si>
    <t>Non-IT Management</t>
  </si>
  <si>
    <t>Yes</t>
  </si>
  <si>
    <t>1-99</t>
  </si>
  <si>
    <t>Sales</t>
  </si>
  <si>
    <t>Most Important</t>
  </si>
  <si>
    <t>Important</t>
  </si>
  <si>
    <t>Most Important</t>
  </si>
  <si>
    <t>Most Important</t>
  </si>
  <si>
    <t>Most Important</t>
  </si>
  <si>
    <t>Most Important</t>
  </si>
  <si>
    <t>Important</t>
  </si>
  <si>
    <t>Important</t>
  </si>
  <si>
    <t>Most Important</t>
  </si>
  <si>
    <t>Important</t>
  </si>
  <si>
    <t>No</t>
  </si>
  <si>
    <t>Major Obstacle</t>
  </si>
  <si>
    <t>Minor Obstacle</t>
  </si>
  <si>
    <t>Major Obstacle</t>
  </si>
  <si>
    <t>Minor Obstacle</t>
  </si>
  <si>
    <t>Major Obstacle</t>
  </si>
  <si>
    <t>Not an Obstacle</t>
  </si>
  <si>
    <t>Major Obstacle</t>
  </si>
  <si>
    <t>Major Obstacle</t>
  </si>
  <si>
    <t>Major Obstacle</t>
  </si>
  <si>
    <t>Yes</t>
  </si>
  <si>
    <t>IT Management</t>
  </si>
  <si>
    <t>No</t>
  </si>
  <si>
    <t>100-499</t>
  </si>
  <si>
    <t>Sales</t>
  </si>
  <si>
    <t>Important</t>
  </si>
  <si>
    <t>Important</t>
  </si>
  <si>
    <t>Most Important</t>
  </si>
  <si>
    <t>Important</t>
  </si>
  <si>
    <t>Most Important</t>
  </si>
  <si>
    <t>No</t>
  </si>
  <si>
    <t>Minor Obstacle</t>
  </si>
  <si>
    <t>Minor Obstacle</t>
  </si>
  <si>
    <t>Major Obstacle</t>
  </si>
  <si>
    <t>Minor Obstacle</t>
  </si>
  <si>
    <t>Yes</t>
  </si>
  <si>
    <t>Although standards exist, they seem to be all over the place.  So,    other than implementing the lowest common denominator functionality    yourself, it is difficult to evaluate, choose, and integrate any PKI    technology/products.</t>
  </si>
  <si>
    <t>Software Developer</t>
  </si>
  <si>
    <t>No</t>
  </si>
  <si>
    <t>100-499</t>
  </si>
  <si>
    <t>enterprise software</t>
  </si>
  <si>
    <t>Important</t>
  </si>
  <si>
    <t>Most Important</t>
  </si>
  <si>
    <t>Most Important</t>
  </si>
  <si>
    <t>Important</t>
  </si>
  <si>
    <t>Important</t>
  </si>
  <si>
    <t>Important</t>
  </si>
  <si>
    <t>Important</t>
  </si>
  <si>
    <t>Important</t>
  </si>
  <si>
    <t>Most Important</t>
  </si>
  <si>
    <t>Important</t>
  </si>
  <si>
    <t>No</t>
  </si>
  <si>
    <t>Major Obstacle</t>
  </si>
  <si>
    <t>Minor Obstacle</t>
  </si>
  <si>
    <t>Minor Obstacle</t>
  </si>
  <si>
    <t>Minor Obstacle</t>
  </si>
  <si>
    <t>Major Obstacle</t>
  </si>
  <si>
    <t>Minor Obstacle</t>
  </si>
  <si>
    <t>Minor Obstacle</t>
  </si>
  <si>
    <t>Major Obstacle</t>
  </si>
  <si>
    <t>Major Obstacle</t>
  </si>
  <si>
    <t>Major Obstacle</t>
  </si>
  <si>
    <t>lack of applications</t>
  </si>
  <si>
    <t>Yes</t>
  </si>
  <si>
    <t>Other</t>
  </si>
  <si>
    <t>Business developement</t>
  </si>
  <si>
    <t>No</t>
  </si>
  <si>
    <t>1-99</t>
  </si>
  <si>
    <t>e-information</t>
  </si>
  <si>
    <t>Most Important</t>
  </si>
  <si>
    <t>Most Important</t>
  </si>
  <si>
    <t>Important</t>
  </si>
  <si>
    <t>Important</t>
  </si>
  <si>
    <t>Most Important</t>
  </si>
  <si>
    <t>Important</t>
  </si>
  <si>
    <t>Most Important</t>
  </si>
  <si>
    <t>Most Important</t>
  </si>
  <si>
    <t>Most Important</t>
  </si>
  <si>
    <t>Important</t>
  </si>
  <si>
    <t>Yes</t>
  </si>
  <si>
    <t>Minor Obstacle</t>
  </si>
  <si>
    <t>Minor Obstacle</t>
  </si>
  <si>
    <t>Minor Obstacle</t>
  </si>
  <si>
    <t>Minor Obstacle</t>
  </si>
  <si>
    <t>Minor Obstacle</t>
  </si>
  <si>
    <t>Minor Obstacle</t>
  </si>
  <si>
    <t>Major Obstacle</t>
  </si>
  <si>
    <t>Major Obstacle</t>
  </si>
  <si>
    <t>Major Obstacle</t>
  </si>
  <si>
    <t>Major Obstacle</t>
  </si>
  <si>
    <t>No benefit, -  Cost to much compared to the usability,    this is the major obstracle for public deployment.</t>
  </si>
  <si>
    <t>Yes</t>
  </si>
  <si>
    <t>Too few public services for the average citizen, to justify the    investment in time to get and install a certificate. In the organisation    itself, the need is limited to signon. This applies both to our company    itself and our customers. The digital signatur are only needed, in a few    cases. The real usage will be for identification in webservices, and for    signing data in transit ie. XML signatur.</t>
  </si>
  <si>
    <t>IT Management</t>
  </si>
  <si>
    <t>6-10</t>
  </si>
  <si>
    <t>Yes</t>
  </si>
  <si>
    <t>1,000-9,999</t>
  </si>
  <si>
    <t>Government</t>
  </si>
  <si>
    <t>Important</t>
  </si>
  <si>
    <t>Important</t>
  </si>
  <si>
    <t>Important</t>
  </si>
  <si>
    <t>Important</t>
  </si>
  <si>
    <t>Important</t>
  </si>
  <si>
    <t>Important</t>
  </si>
  <si>
    <t>Important</t>
  </si>
  <si>
    <t>Important</t>
  </si>
  <si>
    <t>Important</t>
  </si>
  <si>
    <t>Important</t>
  </si>
  <si>
    <t>No</t>
  </si>
  <si>
    <t>Major Obstacle</t>
  </si>
  <si>
    <t>Major Obstacle</t>
  </si>
  <si>
    <t>Major Obstacle</t>
  </si>
  <si>
    <t>Major Obstacle</t>
  </si>
  <si>
    <t>Major Obstacle</t>
  </si>
  <si>
    <t>Minor Obstacle</t>
  </si>
  <si>
    <t>Major Obstacle</t>
  </si>
  <si>
    <t>Minor Obstacle</t>
  </si>
  <si>
    <t>Minor Obstacle</t>
  </si>
  <si>
    <t>Yes</t>
  </si>
  <si>
    <t>Other</t>
  </si>
  <si>
    <t>IT Security</t>
  </si>
  <si>
    <t>16 or more</t>
  </si>
  <si>
    <t>Yes</t>
  </si>
  <si>
    <t>10,000 or more</t>
  </si>
  <si>
    <t>Government</t>
  </si>
  <si>
    <t>Most Important</t>
  </si>
  <si>
    <t>Most Important</t>
  </si>
  <si>
    <t>Important</t>
  </si>
  <si>
    <t>Most Important</t>
  </si>
  <si>
    <t>Time stamping</t>
  </si>
  <si>
    <t>Yes</t>
  </si>
  <si>
    <t>Major Obstacle</t>
  </si>
  <si>
    <t>Minor Obstacle</t>
  </si>
  <si>
    <t>Minor Obstacle</t>
  </si>
  <si>
    <t>IT Staff</t>
  </si>
  <si>
    <t>100-499</t>
  </si>
  <si>
    <t>Computer-related</t>
  </si>
  <si>
    <t>Important</t>
  </si>
  <si>
    <t>Important</t>
  </si>
  <si>
    <t>Important</t>
  </si>
  <si>
    <t>Important</t>
  </si>
  <si>
    <t>Not Important</t>
  </si>
  <si>
    <t>Important</t>
  </si>
  <si>
    <t>Not Important</t>
  </si>
  <si>
    <t>Not Important</t>
  </si>
  <si>
    <t>Important</t>
  </si>
  <si>
    <t>Not Important</t>
  </si>
  <si>
    <t>No</t>
  </si>
  <si>
    <t>Major Obstacle</t>
  </si>
  <si>
    <t>Major Obstacle</t>
  </si>
  <si>
    <t>Minor Obstacle</t>
  </si>
  <si>
    <t>Not an Obstacle</t>
  </si>
  <si>
    <t>Major Obstacle</t>
  </si>
  <si>
    <t>Minor Obstacle</t>
  </si>
  <si>
    <t>Not an Obstacle</t>
  </si>
  <si>
    <t>Not an Obstacle</t>
  </si>
  <si>
    <t>Minor Obstacle</t>
  </si>
  <si>
    <t>Yes</t>
  </si>
  <si>
    <t>IT Management</t>
  </si>
  <si>
    <t>Yes</t>
  </si>
  <si>
    <t>10,000 or more</t>
  </si>
  <si>
    <t>Finance</t>
  </si>
  <si>
    <t>Not Important</t>
  </si>
  <si>
    <t>Important</t>
  </si>
  <si>
    <t>Important</t>
  </si>
  <si>
    <t>Not Important</t>
  </si>
  <si>
    <t>Most Important</t>
  </si>
  <si>
    <t>Most Important</t>
  </si>
  <si>
    <t>Important</t>
  </si>
  <si>
    <t>Not Important</t>
  </si>
  <si>
    <t>Important</t>
  </si>
  <si>
    <t>Most Important</t>
  </si>
  <si>
    <t>Not Important</t>
  </si>
  <si>
    <t>No</t>
  </si>
  <si>
    <t>Minor Obstacle</t>
  </si>
  <si>
    <t>Minor Obstacle</t>
  </si>
  <si>
    <t>Not an Obstacle</t>
  </si>
  <si>
    <t>Minor Obstacle</t>
  </si>
  <si>
    <t>Major Obstacle</t>
  </si>
  <si>
    <t>Major Obstacle</t>
  </si>
  <si>
    <t>Not an Obstacle</t>
  </si>
  <si>
    <t>Not an Obstacle</t>
  </si>
  <si>
    <t>Major Obstacle</t>
  </si>
  <si>
    <t>Not an Obstacle</t>
  </si>
  <si>
    <t>Yes</t>
  </si>
  <si>
    <t>Auditor</t>
  </si>
  <si>
    <t>No</t>
  </si>
  <si>
    <t>1,000-9,999</t>
  </si>
  <si>
    <t>Finance</t>
  </si>
  <si>
    <t>Important</t>
  </si>
  <si>
    <t>Most Important</t>
  </si>
  <si>
    <t>Important</t>
  </si>
  <si>
    <t>Important</t>
  </si>
  <si>
    <t>Important</t>
  </si>
  <si>
    <t>Important</t>
  </si>
  <si>
    <t>Important</t>
  </si>
  <si>
    <t>Important</t>
  </si>
  <si>
    <t>Important</t>
  </si>
  <si>
    <t>Important</t>
  </si>
  <si>
    <t>No</t>
  </si>
  <si>
    <t>Major Obstacle</t>
  </si>
  <si>
    <t>Major Obstacle</t>
  </si>
  <si>
    <t>Minor Obstacle</t>
  </si>
  <si>
    <t>Not an Obstacle</t>
  </si>
  <si>
    <t>Minor Obstacle</t>
  </si>
  <si>
    <t>Major Obstacle</t>
  </si>
  <si>
    <t>Not an Obstacle</t>
  </si>
  <si>
    <t>Major Obstacle</t>
  </si>
  <si>
    <t>Minor Obstacle</t>
  </si>
  <si>
    <t>Yes</t>
  </si>
  <si>
    <t>Other</t>
  </si>
  <si>
    <t>Consultant with PKI project clients</t>
  </si>
  <si>
    <t>16 or more</t>
  </si>
  <si>
    <t>No</t>
  </si>
  <si>
    <t>1-99</t>
  </si>
  <si>
    <t>Finance</t>
  </si>
  <si>
    <t>Important</t>
  </si>
  <si>
    <t>Important</t>
  </si>
  <si>
    <t>Most Important</t>
  </si>
  <si>
    <t>Most Important</t>
  </si>
  <si>
    <t>Important</t>
  </si>
  <si>
    <t>Important</t>
  </si>
  <si>
    <t>Important</t>
  </si>
  <si>
    <t>Important</t>
  </si>
  <si>
    <t>Most Important</t>
  </si>
  <si>
    <t>Important</t>
  </si>
  <si>
    <t>No</t>
  </si>
  <si>
    <t>Major Obstacle</t>
  </si>
  <si>
    <t>Minor Obstacle</t>
  </si>
  <si>
    <t>Major Obstacle</t>
  </si>
  <si>
    <t>Major Obstacle</t>
  </si>
  <si>
    <t>Not an Obstacle</t>
  </si>
  <si>
    <t>Major Obstacle</t>
  </si>
  <si>
    <t>Minor Obstacle</t>
  </si>
  <si>
    <t>Minor Obstacle</t>
  </si>
  <si>
    <t>Minor Obstacle</t>
  </si>
  <si>
    <t>Major Obstacle</t>
  </si>
  <si>
    <t>ROI</t>
  </si>
  <si>
    <t>Yes</t>
  </si>
  <si>
    <t>Other</t>
  </si>
  <si>
    <t>Business Developer</t>
  </si>
  <si>
    <t>No</t>
  </si>
  <si>
    <t>1-99</t>
  </si>
  <si>
    <t>Sales</t>
  </si>
  <si>
    <t>Not Important</t>
  </si>
  <si>
    <t>Important</t>
  </si>
  <si>
    <t>Most Important</t>
  </si>
  <si>
    <t>Important</t>
  </si>
  <si>
    <t>Not Important</t>
  </si>
  <si>
    <t>Important</t>
  </si>
  <si>
    <t>Not Important</t>
  </si>
  <si>
    <t>Not Important</t>
  </si>
  <si>
    <t>Important</t>
  </si>
  <si>
    <t>Not Important</t>
  </si>
  <si>
    <t>No</t>
  </si>
  <si>
    <t>Not an Obstacle</t>
  </si>
  <si>
    <t>Major Obstacle</t>
  </si>
  <si>
    <t>Not an Obstacle</t>
  </si>
  <si>
    <t>Minor Obstacle</t>
  </si>
  <si>
    <t>Major Obstacle</t>
  </si>
  <si>
    <t>Minor Obstacle</t>
  </si>
  <si>
    <t>Major Obstacle</t>
  </si>
  <si>
    <t>Major Obstacle</t>
  </si>
  <si>
    <t>Minor Obstacle</t>
  </si>
  <si>
    <t>Not an Obstacle</t>
  </si>
  <si>
    <t>Yes</t>
  </si>
  <si>
    <t>IT Staff</t>
  </si>
  <si>
    <t>Yes</t>
  </si>
  <si>
    <t>1-99</t>
  </si>
  <si>
    <t>Government</t>
  </si>
  <si>
    <t>Important</t>
  </si>
  <si>
    <t>Important</t>
  </si>
  <si>
    <t>Most Important</t>
  </si>
  <si>
    <t>Important</t>
  </si>
  <si>
    <t>Important</t>
  </si>
  <si>
    <t>Most Important</t>
  </si>
  <si>
    <t>Most Important</t>
  </si>
  <si>
    <t>Important</t>
  </si>
  <si>
    <t>Most Important</t>
  </si>
  <si>
    <t>Most Important</t>
  </si>
  <si>
    <t>No</t>
  </si>
  <si>
    <t>Major Obstacle</t>
  </si>
  <si>
    <t>Minor Obstacle</t>
  </si>
  <si>
    <t>Major Obstacle</t>
  </si>
  <si>
    <t>Minor Obstacle</t>
  </si>
  <si>
    <t>Minor Obstacle</t>
  </si>
  <si>
    <t>Major Obstacle</t>
  </si>
  <si>
    <t>Major Obstacle</t>
  </si>
  <si>
    <t>Minor Obstacle</t>
  </si>
  <si>
    <t>Major Obstacle</t>
  </si>
  <si>
    <t>Yes</t>
  </si>
  <si>
    <t>Auditor</t>
  </si>
  <si>
    <t>6-10</t>
  </si>
  <si>
    <t>No</t>
  </si>
  <si>
    <t>1,000-9,999</t>
  </si>
  <si>
    <t>Sales</t>
  </si>
  <si>
    <t>Most Important</t>
  </si>
  <si>
    <t>Most Important</t>
  </si>
  <si>
    <t>Most Important</t>
  </si>
  <si>
    <t>Most Important</t>
  </si>
  <si>
    <t>Most Important</t>
  </si>
  <si>
    <t>Most Important</t>
  </si>
  <si>
    <t>Most Important</t>
  </si>
  <si>
    <t>Important</t>
  </si>
  <si>
    <t>Important</t>
  </si>
  <si>
    <t>Important</t>
  </si>
  <si>
    <t>No</t>
  </si>
  <si>
    <t>Major Obstacle</t>
  </si>
  <si>
    <t>Major Obstacle</t>
  </si>
  <si>
    <t>Major Obstacle</t>
  </si>
  <si>
    <t>Minor Obstacle</t>
  </si>
  <si>
    <t>Not an Obstacle</t>
  </si>
  <si>
    <t>Minor Obstacle</t>
  </si>
  <si>
    <t>Minor Obstacle</t>
  </si>
  <si>
    <t>Major Obstacle</t>
  </si>
  <si>
    <t>Not an Obstacle</t>
  </si>
  <si>
    <t>Yes</t>
  </si>
  <si>
    <t>IT Management</t>
  </si>
  <si>
    <t>Yes</t>
  </si>
  <si>
    <t>1-99</t>
  </si>
  <si>
    <t>Computer-related</t>
  </si>
  <si>
    <t>Important</t>
  </si>
  <si>
    <t>Important</t>
  </si>
  <si>
    <t>Important</t>
  </si>
  <si>
    <t>Important</t>
  </si>
  <si>
    <t>Important</t>
  </si>
  <si>
    <t>Important</t>
  </si>
  <si>
    <t>Important</t>
  </si>
  <si>
    <t>Important</t>
  </si>
  <si>
    <t>Important</t>
  </si>
  <si>
    <t>Important</t>
  </si>
  <si>
    <t>Not Important</t>
  </si>
  <si>
    <t>No</t>
  </si>
  <si>
    <t>Major Obstacle</t>
  </si>
  <si>
    <t>Major Obstacle</t>
  </si>
  <si>
    <t>Minor Obstacle</t>
  </si>
  <si>
    <t>Not an Obstacle</t>
  </si>
  <si>
    <t>Major Obstacle</t>
  </si>
  <si>
    <t>Minor Obstacle</t>
  </si>
  <si>
    <t>Not an Obstacle</t>
  </si>
  <si>
    <t>Major Obstacle</t>
  </si>
  <si>
    <t>Major Obstacle</t>
  </si>
  <si>
    <t>Yes</t>
  </si>
  <si>
    <t>Auditor</t>
  </si>
  <si>
    <t>No</t>
  </si>
  <si>
    <t>500-999</t>
  </si>
  <si>
    <t>Finance</t>
  </si>
  <si>
    <t>Important</t>
  </si>
  <si>
    <t>Not Important</t>
  </si>
  <si>
    <t>Most Important</t>
  </si>
  <si>
    <t>Most Important</t>
  </si>
  <si>
    <t>Not Important</t>
  </si>
  <si>
    <t>Most Important</t>
  </si>
  <si>
    <t>Most Important</t>
  </si>
  <si>
    <t>Not Important</t>
  </si>
  <si>
    <t>Most Important</t>
  </si>
  <si>
    <t>Not Important</t>
  </si>
  <si>
    <t>Not Important</t>
  </si>
  <si>
    <t>No</t>
  </si>
  <si>
    <t>Major Obstacle</t>
  </si>
  <si>
    <t>Minor Obstacle</t>
  </si>
  <si>
    <t>Minor Obstacle</t>
  </si>
  <si>
    <t>Minor Obstacle</t>
  </si>
  <si>
    <t>Minor Obstacle</t>
  </si>
  <si>
    <t>Minor Obstacle</t>
  </si>
  <si>
    <t>Major Obstacle</t>
  </si>
  <si>
    <t>Minor Obstacle</t>
  </si>
  <si>
    <t>Major Obstacle</t>
  </si>
  <si>
    <t>Yes</t>
  </si>
  <si>
    <t>Software Developer</t>
  </si>
  <si>
    <t>Yes</t>
  </si>
  <si>
    <t>100-499</t>
  </si>
  <si>
    <t>Finance</t>
  </si>
  <si>
    <t>Most Important</t>
  </si>
  <si>
    <t>Most Important</t>
  </si>
  <si>
    <t>Most Important</t>
  </si>
  <si>
    <t>Important</t>
  </si>
  <si>
    <t>Most Important</t>
  </si>
  <si>
    <t>Most Important</t>
  </si>
  <si>
    <t>Most Important</t>
  </si>
  <si>
    <t>Most Important</t>
  </si>
  <si>
    <t>Most Important</t>
  </si>
  <si>
    <t>Important</t>
  </si>
  <si>
    <t>No</t>
  </si>
  <si>
    <t>Major Obstacle</t>
  </si>
  <si>
    <t>Minor Obstacle</t>
  </si>
  <si>
    <t>Minor Obstacle</t>
  </si>
  <si>
    <t>Minor Obstacle</t>
  </si>
  <si>
    <t>Major Obstacle</t>
  </si>
  <si>
    <t>Minor Obstacle</t>
  </si>
  <si>
    <t>Not an Obstacle</t>
  </si>
  <si>
    <t>Minor Obstacle</t>
  </si>
  <si>
    <t>Major Obstacle</t>
  </si>
  <si>
    <t>Yes</t>
  </si>
  <si>
    <t>Auditor</t>
  </si>
  <si>
    <t>No</t>
  </si>
  <si>
    <t>1,000-9,999</t>
  </si>
  <si>
    <t>Other Services</t>
  </si>
  <si>
    <t>Important</t>
  </si>
  <si>
    <t>Important</t>
  </si>
  <si>
    <t>Most Important</t>
  </si>
  <si>
    <t>Most Important</t>
  </si>
  <si>
    <t>Most Important</t>
  </si>
  <si>
    <t>Important</t>
  </si>
  <si>
    <t>Important</t>
  </si>
  <si>
    <t>Not Important</t>
  </si>
  <si>
    <t>Not Important</t>
  </si>
  <si>
    <t>Important</t>
  </si>
  <si>
    <t>Most Important</t>
  </si>
  <si>
    <t>Wireless PKI</t>
  </si>
  <si>
    <t>No</t>
  </si>
  <si>
    <t>Major Obstacle</t>
  </si>
  <si>
    <t>Major Obstacle</t>
  </si>
  <si>
    <t>Major Obstacle</t>
  </si>
  <si>
    <t>Minor Obstacle</t>
  </si>
  <si>
    <t>Major Obstacle</t>
  </si>
  <si>
    <t>Minor Obstacle</t>
  </si>
  <si>
    <t>Minor Obstacle</t>
  </si>
  <si>
    <t>Major Obstacle</t>
  </si>
  <si>
    <t>Major Obstacle</t>
  </si>
  <si>
    <t>Major Obstacle</t>
  </si>
  <si>
    <t>Application or protocol specific requirements vary and    are complicated for PKI infra services</t>
  </si>
  <si>
    <t>Yes</t>
  </si>
  <si>
    <t>Deployment of PKI is started straight with smart cards, moving from    usernames and passwords directly to PIN and smart card. That way software    based PKI is not established in between and the PKI itself remains strange    and difficult to end users, because it is not common and familiar in any    form.</t>
  </si>
  <si>
    <t>Other</t>
  </si>
  <si>
    <t>PKI services development, consultant, presales</t>
  </si>
  <si>
    <t>6-10</t>
  </si>
  <si>
    <t>Yes</t>
  </si>
  <si>
    <t>1,000-9,999</t>
  </si>
  <si>
    <t>mobile telecommunications</t>
  </si>
  <si>
    <t>Important</t>
  </si>
  <si>
    <t>Most Important</t>
  </si>
  <si>
    <t>Most Important</t>
  </si>
  <si>
    <t>Important</t>
  </si>
  <si>
    <t>Important</t>
  </si>
  <si>
    <t>Important</t>
  </si>
  <si>
    <t>Important</t>
  </si>
  <si>
    <t>Not Important</t>
  </si>
  <si>
    <t>Not Important</t>
  </si>
  <si>
    <t>Important</t>
  </si>
  <si>
    <t>No</t>
  </si>
  <si>
    <t>Minor Obstacle</t>
  </si>
  <si>
    <t>Major Obstacle</t>
  </si>
  <si>
    <t>Major Obstacle</t>
  </si>
  <si>
    <t>Minor Obstacle</t>
  </si>
  <si>
    <t>Not an Obstacle</t>
  </si>
  <si>
    <t>Minor Obstacle</t>
  </si>
  <si>
    <t>Not an Obstacle</t>
  </si>
  <si>
    <t>Minor Obstacle</t>
  </si>
  <si>
    <t>Not an Obstacle</t>
  </si>
  <si>
    <t>Yes</t>
  </si>
  <si>
    <t>Product Developer</t>
  </si>
  <si>
    <t>6-10</t>
  </si>
  <si>
    <t>100-499</t>
  </si>
  <si>
    <t>Other Services</t>
  </si>
  <si>
    <t>Important</t>
  </si>
  <si>
    <t>Important</t>
  </si>
  <si>
    <t>Important</t>
  </si>
  <si>
    <t>Most Important</t>
  </si>
  <si>
    <t>Important</t>
  </si>
  <si>
    <t>Important</t>
  </si>
  <si>
    <t>Important</t>
  </si>
  <si>
    <t>Important</t>
  </si>
  <si>
    <t>Important</t>
  </si>
  <si>
    <t>Most Important</t>
  </si>
  <si>
    <t>secure work flow; smartcards</t>
  </si>
  <si>
    <t>No</t>
  </si>
  <si>
    <t>Major Obstacle</t>
  </si>
  <si>
    <t>Minor Obstacle</t>
  </si>
  <si>
    <t>Major Obstacle</t>
  </si>
  <si>
    <t>Major Obstacle</t>
  </si>
  <si>
    <t>Major Obstacle</t>
  </si>
  <si>
    <t>Major Obstacle</t>
  </si>
  <si>
    <t>Major Obstacle</t>
  </si>
  <si>
    <t>Major Obstacle</t>
  </si>
  <si>
    <t>Major Obstacle</t>
  </si>
  <si>
    <t>Yes</t>
  </si>
  <si>
    <t>Non-IT Management</t>
  </si>
  <si>
    <t>6-10</t>
  </si>
  <si>
    <t>No</t>
  </si>
  <si>
    <t>100-499</t>
  </si>
  <si>
    <t>Other Services</t>
  </si>
  <si>
    <t>Not Important</t>
  </si>
  <si>
    <t>Important</t>
  </si>
  <si>
    <t>Important</t>
  </si>
  <si>
    <t>Not Important</t>
  </si>
  <si>
    <t>Important</t>
  </si>
  <si>
    <t>Important</t>
  </si>
  <si>
    <t>Not Important</t>
  </si>
  <si>
    <t>Not Important</t>
  </si>
  <si>
    <t>Not Important</t>
  </si>
  <si>
    <t>Important</t>
  </si>
  <si>
    <t>No</t>
  </si>
  <si>
    <t>Minor Obstacle</t>
  </si>
  <si>
    <t>Minor Obstacle</t>
  </si>
  <si>
    <t>Minor Obstacle</t>
  </si>
  <si>
    <t>Minor Obstacle</t>
  </si>
  <si>
    <t>Minor Obstacle</t>
  </si>
  <si>
    <t>Yes</t>
  </si>
  <si>
    <t>Other</t>
  </si>
  <si>
    <t>Network Security Engineer</t>
  </si>
  <si>
    <t>6-10</t>
  </si>
  <si>
    <t>Yes</t>
  </si>
  <si>
    <t>10,000 or more</t>
  </si>
  <si>
    <t>Government</t>
  </si>
  <si>
    <t>Not Important</t>
  </si>
  <si>
    <t>Most Important</t>
  </si>
  <si>
    <t>Important</t>
  </si>
  <si>
    <t>Not Important</t>
  </si>
  <si>
    <t>Most Important</t>
  </si>
  <si>
    <t>Most Important</t>
  </si>
  <si>
    <t>Not Important</t>
  </si>
  <si>
    <t>Important</t>
  </si>
  <si>
    <t>Important</t>
  </si>
  <si>
    <t>Important</t>
  </si>
  <si>
    <t>Yes</t>
  </si>
  <si>
    <t>Major Obstacle</t>
  </si>
  <si>
    <t>Minor Obstacle</t>
  </si>
  <si>
    <t>Minor Obstacle</t>
  </si>
  <si>
    <t>Minor Obstacle</t>
  </si>
  <si>
    <t>Major Obstacle</t>
  </si>
  <si>
    <t>Minor Obstacle</t>
  </si>
  <si>
    <t>Minor Obstacle</t>
  </si>
  <si>
    <t>Minor Obstacle</t>
  </si>
  <si>
    <t>Minor Obstacle</t>
  </si>
  <si>
    <t>Yes</t>
  </si>
  <si>
    <t>Other</t>
  </si>
  <si>
    <t>Business Consultant - Security</t>
  </si>
  <si>
    <t>6-10</t>
  </si>
  <si>
    <t>No</t>
  </si>
  <si>
    <t>10,000 or more</t>
  </si>
  <si>
    <t>Other Services</t>
  </si>
  <si>
    <t>Important</t>
  </si>
  <si>
    <t>Most Important</t>
  </si>
  <si>
    <t>Important</t>
  </si>
  <si>
    <t>Important</t>
  </si>
  <si>
    <t>Important</t>
  </si>
  <si>
    <t>Important</t>
  </si>
  <si>
    <t>Not Important</t>
  </si>
  <si>
    <t>Not Important</t>
  </si>
  <si>
    <t>Not Important</t>
  </si>
  <si>
    <t>Important</t>
  </si>
  <si>
    <t>No</t>
  </si>
  <si>
    <t>Minor Obstacle</t>
  </si>
  <si>
    <t>Minor Obstacle</t>
  </si>
  <si>
    <t>Minor Obstacle</t>
  </si>
  <si>
    <t>Not an Obstacle</t>
  </si>
  <si>
    <t>Minor Obstacle</t>
  </si>
  <si>
    <t>Minor Obstacle</t>
  </si>
  <si>
    <t>Minor Obstacle</t>
  </si>
  <si>
    <t>Major Obstacle</t>
  </si>
  <si>
    <t>Major Obstacle</t>
  </si>
  <si>
    <t>Yes</t>
  </si>
  <si>
    <t>Other</t>
  </si>
  <si>
    <t>Consultant</t>
  </si>
  <si>
    <t>6-10</t>
  </si>
  <si>
    <t>Yes</t>
  </si>
  <si>
    <t>500-999</t>
  </si>
  <si>
    <t>Other Services</t>
  </si>
  <si>
    <t>Most Important</t>
  </si>
  <si>
    <t>Most Important</t>
  </si>
  <si>
    <t>Most Important</t>
  </si>
  <si>
    <t>Most Important</t>
  </si>
  <si>
    <t>Important</t>
  </si>
  <si>
    <t>Most Important</t>
  </si>
  <si>
    <t>Important</t>
  </si>
  <si>
    <t>Important</t>
  </si>
  <si>
    <t>Most Important</t>
  </si>
  <si>
    <t>Most Important</t>
  </si>
  <si>
    <t>No</t>
  </si>
  <si>
    <t>Minor Obstacle</t>
  </si>
  <si>
    <t>Not an Obstacle</t>
  </si>
  <si>
    <t>Not an Obstacle</t>
  </si>
  <si>
    <t>Not an Obstacle</t>
  </si>
  <si>
    <t>Not an Obstacle</t>
  </si>
  <si>
    <t>Not an Obstacle</t>
  </si>
  <si>
    <t>Not an Obstacle</t>
  </si>
  <si>
    <t>Not an Obstacle</t>
  </si>
  <si>
    <t>Not an Obstacle</t>
  </si>
  <si>
    <t>Yes</t>
  </si>
  <si>
    <t>Non-IT Management</t>
  </si>
  <si>
    <t>No</t>
  </si>
  <si>
    <t>500-999</t>
  </si>
  <si>
    <t>Software</t>
  </si>
  <si>
    <t>Most Important</t>
  </si>
  <si>
    <t>Important</t>
  </si>
  <si>
    <t>Not Important</t>
  </si>
  <si>
    <t>Important</t>
  </si>
  <si>
    <t>Important</t>
  </si>
  <si>
    <t>Most Important</t>
  </si>
  <si>
    <t>Document Integrity</t>
  </si>
  <si>
    <t>No</t>
  </si>
  <si>
    <t>Major Obstacle</t>
  </si>
  <si>
    <t>Not an Obstacle</t>
  </si>
  <si>
    <t>Minor Obstacle</t>
  </si>
  <si>
    <t>Minor Obstacle</t>
  </si>
  <si>
    <t>Major Obstacle</t>
  </si>
  <si>
    <t>Major Obstacle</t>
  </si>
  <si>
    <t>Minor Obstacle</t>
  </si>
  <si>
    <t>Major Obstacle</t>
  </si>
  <si>
    <t>Not an Obstacle</t>
  </si>
  <si>
    <t>Yes</t>
  </si>
  <si>
    <t>Lack of business application with an ROI are the inhibitng factor.  New    regulations will help drive PKI.</t>
  </si>
  <si>
    <t>Product Developer</t>
  </si>
  <si>
    <t>Yes</t>
  </si>
  <si>
    <t>100-499</t>
  </si>
  <si>
    <t>Mortgage</t>
  </si>
  <si>
    <t>Most Important</t>
  </si>
  <si>
    <t>Most Important</t>
  </si>
  <si>
    <t>Important</t>
  </si>
  <si>
    <t>Important</t>
  </si>
  <si>
    <t>Important</t>
  </si>
  <si>
    <t>Important</t>
  </si>
  <si>
    <t>Important</t>
  </si>
  <si>
    <t>Most Important</t>
  </si>
  <si>
    <t>Most Important</t>
  </si>
  <si>
    <t>Important</t>
  </si>
  <si>
    <t>No</t>
  </si>
  <si>
    <t>Major Obstacle</t>
  </si>
  <si>
    <t>Major Obstacle</t>
  </si>
  <si>
    <t>Major Obstacle</t>
  </si>
  <si>
    <t>Major Obstacle</t>
  </si>
  <si>
    <t>Minor Obstacle</t>
  </si>
  <si>
    <t>Minor Obstacle</t>
  </si>
  <si>
    <t>Minor Obstacle</t>
  </si>
  <si>
    <t>Not an Obstacle</t>
  </si>
  <si>
    <t>Minor Obstacle</t>
  </si>
  <si>
    <t>Yes</t>
  </si>
  <si>
    <t>Product Developer</t>
  </si>
  <si>
    <t>16 or more</t>
  </si>
  <si>
    <t>No</t>
  </si>
  <si>
    <t>1-99</t>
  </si>
  <si>
    <t>Computer-related</t>
  </si>
  <si>
    <t>Most Important</t>
  </si>
  <si>
    <t>Most Important</t>
  </si>
  <si>
    <t>Most Important</t>
  </si>
  <si>
    <t>Most Important</t>
  </si>
  <si>
    <t>Most Important</t>
  </si>
  <si>
    <t>Most Important</t>
  </si>
  <si>
    <t>Most Important</t>
  </si>
  <si>
    <t>Most Important</t>
  </si>
  <si>
    <t>Most Important</t>
  </si>
  <si>
    <t>Most Important</t>
  </si>
  <si>
    <t>No</t>
  </si>
  <si>
    <t>Major Obstacle</t>
  </si>
  <si>
    <t>Minor Obstacle</t>
  </si>
  <si>
    <t>Minor Obstacle</t>
  </si>
  <si>
    <t>Minor Obstacle</t>
  </si>
  <si>
    <t>Major Obstacle</t>
  </si>
  <si>
    <t>Major Obstacle</t>
  </si>
  <si>
    <t>Not an Obstacle</t>
  </si>
  <si>
    <t>Minor Obstacle</t>
  </si>
  <si>
    <t>Major Obstacle</t>
  </si>
  <si>
    <t>Yes</t>
  </si>
  <si>
    <t>Other</t>
  </si>
  <si>
    <t>Commercial/ Marketing Management</t>
  </si>
  <si>
    <t>6-10</t>
  </si>
  <si>
    <t>No</t>
  </si>
  <si>
    <t>1,000-9,999</t>
  </si>
  <si>
    <t>Telecomunnication</t>
  </si>
  <si>
    <t>Most Important</t>
  </si>
  <si>
    <t>Important</t>
  </si>
  <si>
    <t>Important</t>
  </si>
  <si>
    <t>Important</t>
  </si>
  <si>
    <t>Most Important</t>
  </si>
  <si>
    <t>Most Important</t>
  </si>
  <si>
    <t>Not Important</t>
  </si>
  <si>
    <t>Not Important</t>
  </si>
  <si>
    <t>Important</t>
  </si>
  <si>
    <t>Important</t>
  </si>
  <si>
    <t>No</t>
  </si>
  <si>
    <t>Major Obstacle</t>
  </si>
  <si>
    <t>Major Obstacle</t>
  </si>
  <si>
    <t>Major Obstacle</t>
  </si>
  <si>
    <t>Minor Obstacle</t>
  </si>
  <si>
    <t>Minor Obstacle</t>
  </si>
  <si>
    <t>Minor Obstacle</t>
  </si>
  <si>
    <t>Major Obstacle</t>
  </si>
  <si>
    <t>Major Obstacle</t>
  </si>
  <si>
    <t>Minor Obstacle</t>
  </si>
  <si>
    <t>Yes</t>
  </si>
  <si>
    <t>X.509-STYLE PKI IS A POOR SOLUTION FOR ACCESS CONTROL AND DATA    AUTHENTICATION    Digital certificates were invented a quarter of a century ago, for the    specific purpose of facilitating the encryption of messages using public key    cryptography. They were never intended to be the basis for access control    and data authentication. Consequently, today's commercial PKI offerings    (which are all based on digital identity certificates and attribute    certificates that are linked to identity certificates) do not take into    account any of the scientific advancements in access control and data    authentication made in the past 25 years. They offer no protection against    the lending of access rights and a myriad of other attacks, do not respect    any of the privacy principles that are commonly codified in law, and suffer    from a host of performance drawbacks (which certificates were intended to    eliminate in the first place) due to their heavy reliance on trusted online    repositories.    Security Drawbacks    PKI based on identity and X.509-style attribute certificates does, at best,    a mediocre job of protecting electronic security:    1.      Systemically relying on user identification more often enables than    prevents fraud, as the dramatic rise in identity fraud over the past decade    shows. Criminals who manage to steal identity certificates or to assume the    identities of unwitting people will be able to misuse certificates in    cyberspace on a global scale, while their victims take the blame. Also, CAs    will have to establish identities on the basis of legacy paper-based    systems, and will thus inherit their insecurity. For example, identities may    have been erroneously or maliciously swapped or forged.    2.      By relying heavily on central data repositories, identity    certificates push the door wide open to devastating abuses of security    holes. It is difficult for organizations to protect their online databases    against misuse by hackers, let alone by insiders. Furthermore, data records    may be outdated, and may be the result of misattributions due to identity    theft.    3.      Identity certificates offer no intrinsic cryptographic protection to    discourage certificate holders from transferring (copies of) their    credentials and access rights to other parties: the secret key of a    certificate holder is simply a random number, and so revealing it to someone    else has no direct negative consequences for that certificate holder.    Particularly, when X.509-style identity and attribute certificates are used    in closed applications they can only be used in limited ways, so that giving    away copies of a secret key will not enable others to misrepresent    themselves as the legitimate certificate holder in other applications. This    defeats the entire purpose of identity certificates.    4.      If the secret key of a certificate is generated and stored on a    personal computer or the like, it is virtually impossible to prevent its    compromise, loss, disclosure, modification, and unauthorized use. Processing    an X.509-style certificate on a smartcard, on the other hand, suffers from    numerous drawbacks:    a.      The computational, communication, and storage requirements exceed    those that today's simple 8-bit smartcards offer. The addition of complex    circuitry and software to a smartcard is expensive, can easily lead to new    weaknesses in the internal defense mechanisms, and adversely affects    reliability. The ability to protect smartcards against attacks such as    differential power analysis hinges on having enough capability and space for    a software solution.    b.      Since the goal of smartcards is to shield their internal operations,    it is virtually impossible to verify that a card does not leak its card    identifier, its access control code, data from other applications running on    the same device, and so on; CAs must have strong trust in the honesty of    their smartcard suppliers.    c.      The smartcard must be relied on to protect the security interests of    its holder. Since standard smartcards do not have their own display and    keyboard, user identification data must be entered on a terminal    communicating with the card, and this terminal must be trusted not to    capture the user's identification data. Likewise, any results that the card    wants to communicate to its holder must be displayed on the terminal. The    result is that a variety of fake-terminal attacks become possible.    d.      There is no way to verify that the secret keys within the smartcards    are generated in such a manner that others cannot guess them. In particular,    it is very hard to guarantee that the CA or the smartcard supplier cannot    reconstruct all the secret keys. This makes the legal status of digital    signatures highly doubtful.    5.      While revocation is an exceptional circumstance, the task of    verifiers to check the revocation status of unexpired certificates is not.    They must either have the certificate status validated at the time of the    transaction or regularly download a CRL update. This gives the Revocation    Authority the power to falsely deny access to targeted certificate holders,    by blacklisting their public keys. Worse, it gives an adversary the power to    take the system down by breaking into the CRL repository, thereby defeating    the main security advantage of off-line certificate verification. Similarly,    any uniquely identifying data in a certificate (such as a key holder    identifier, the public key, or the CA's signature) can be misused to deny a    key holder access to PKI services, and to block his or her communication    attempts in real time. For example, blacklists can be built into Internet    routers, and transaction-generated data conducted with target public keys    can be filtered out by surveil!     lance tools.    6.      Any digital signature made by a certificate holder can be used as    non-repudiable transaction evidence not only by the legitimate receiver, but    also by anyone else who sees the signed statement, including parties that    have no right to the information. This leads to all sorts of risks,    including conflicts with privacy legislation. It also exposes the CA, the    verifier, and other legitimate parties partaking in the transaction to    potentially unlimited legal liability.    7.      To issue an X.509-style identity or attribute certificate, the CA    must know the identity and any other attributes that go into the    certificate. This prevents any data separation when that data resides in the    databases of other organizations. (This is actually the main reason why the    business model of Managed CA Services has never caught on.)    Privacy Dangers    Digital identity certificates are widely touted as a means to protect    privacy, since messages can be encrypted with the public key of the intended    receiver. Nothing can be further from the truth. Confidentiality (that is,    preventing a wiretapper from decrypting intercepted messages) does nothing    to prevent all kinds of other privacy threats, such as parties tracing,    linking, selling, or misusing the data in whatever manner they see fit. In    fact, identity certificates have devastating consequences for privacy:    1.      The actions of certificate holders can readily be traced and linked    on the basis of the certificates presented, since a digital certificate is a    unique bit string. In many cases, it is not only the verifiers who can trace    and link the actions of the individuals they interact with, but also the CA.    Specifically, this will be the case when verifiers deposit transcripts of    their interactions to the CA (to enable central fraud detection or the    computation of visitor behavior statistics), and in any closed application    in which verifiers are effectively the same entity as the CA. This enables    the compilation and distribution of detailed dossiers about individuals’    habits, behavior, movements, preferences, characteristics, and so on.    Furthermore, all the dossiers compiled by linking and tracing the actions of    participants in one PKI can be tied to the dossiers compiled in other PKIs,    and can be linked to a myriad of other sources of personal information.    2.      When digital certificates are implemented in smartcards and other    tamper-resistant devices, the privacy of certificate holders is even more at    risk. A card can directly leak personal data, for instance by sending along    additional data when engaging in a protocol, by encoding information in    message fields or random numbers, and so on. Indeed, as Moreno, the inventor    of the first generation of smartcards in the early seventies, warned,    smartcards have the potential to become ``Big Brother's little helper.''    3.      CRLs are distributed to all verifiers, and potentially to anyone who    requests them; in this manner, entities can collect data about key holders    they have never communicated or transacted with. Online certificate    validation services are even worse: they allow anyone to verify not only    negative data but also positive data (such as the mere fact that one is a    participant), and enable the Revocation Authority to learn in real time who    communicates with whom. They are also undesirable from the perspective of    verifiers, since third parties learn the identities of their visitors, their    peak hours, and other data that is either competitive data or that must    legally be protected.    These undesirable properties make it impossible for individuals and    verifiers alike to control how much data they actually disclose to other    parties in the system. Identity certificates that specify a “pseudonym”    instead of a real name, an approach that is often proposed in digital    signature law, are not a valid solution:    •       “Pseudonymous” certificates that can only be obtained by certificate    applicants who identify themselves do not prevent tracing; they provide no    more privacy than Social Security numbers, credit card numbers, and health    registration numbers, all of which a verifier can readily link to an    identity by looking into any number of database entries to which the    “pseudonyms” point. Moreover, the correlation is at all times known to the    CA, typically the most powerful party in the system. Similarly, X.509-style    attribute certificates that do not explicitly specify true names can be    linked and traced as easily as identity certificates, on the basis of their    public key or the signature of the CA. In fact, they worsen the privacy    problem, since the dossiers that CAs, verifiers, and wiretappers can compile    are even more complete.    •       The alternative of not requiring certificate applicants to identify    themselves at all offers better privacy, but makes it impossible to ensure    accountability, and to protect against lending, copying, discarding, and    other misuses of certificates; it is not even possible to contain the    damages due to fraud. The approach is also impractical in almost all    applications. Even if the CA certifies only personal attributes that do not    identify the certificate holder, such as age and marital status, often the    only way for the CA to verify the attributes is by establishing the    applicant's identity and using this to look up the attributes in a trusted    database. Also, registration without identification may be difficult and    would prevent applicants from building a long-term relation with the CA.    More generally, the idea of issuing an identity certificate to an    unidentified party does not make much sense in the first place.    Performance Drawbacks    The central database architecture on which X.509-style digital certificates    rely creates numerous performance problems:    1.      The transaction process requires a sufficient delay to identify and    correct frauds or other undesirable conditions. This may result in    organizations not being able to serve as many customers as they could    otherwise, or in customers leaving and going elsewhere (especially when    browsing on the Internet).    2.      Online certificate validation is costly, hard to scale to large    communities, and suffers from all the security problems of the central    database paradigm. The distribution of CRLs or CRL-updates, on the other    hand, requires verifiers to manage their own versions of a CRL and to deal    with certificates they are not interested in, and creates a lag between the    time a certificate becomes invalid and when it appears on the next CRL    update. If validity periods are long, CRLs will grow and additional    computing resources are needed for searching and storing them.    3.      There is significant uncertainty in the outcome of the transaction    process, because the certificate verifier makes its authorization decision    on the basis of remotely stored data that may be erroneous or irrelevant, or    simply because the online connection fails (e.g., due to peak load or a    natural disaster). Also, requests for central database look-up may be    dishonored for many reasons and may be expensive (many large databases are    operated by commercial organizations such as consumer reporting bureaus).    4.      In case the representatives of an organization are spread out    geographically, central database verification may be expensive (due to    communication costs or the difficulty of dealing with peak load) or may    simply not be an option because of the absence of network connections.    These drawbacks can be alleviated by using an X.509-style attribute    certificate that contains all the data for the verifier within it. However,    this introduces a serious problem due to the fact that all the attributes    within a certificate are systematically revealed when showing the    certificate. Quoting the authors of the SPKI/SDSI standard, ``because […]    certificates will carry information that, taken together over all    certificates, might constitute a dossier and therefore a privacy violation,    each […] certificate should carry the minimum information necessary to get a    job done.'' This implies that all the data pertaining to a single party must    be distributed across many digital certificates that are issued to that    party, which introduces serious administrative overhead. Moreover, this    means that a single certificate is not suitable to serve its holder in    multiple applications.</t>
  </si>
  <si>
    <t>IT Management</t>
  </si>
  <si>
    <t>11-15</t>
  </si>
  <si>
    <t>No</t>
  </si>
  <si>
    <t>1-99</t>
  </si>
  <si>
    <t>Other Services</t>
  </si>
  <si>
    <t>Most Important</t>
  </si>
  <si>
    <t>Important</t>
  </si>
  <si>
    <t>Most Important</t>
  </si>
  <si>
    <t>Most Important</t>
  </si>
  <si>
    <t>Important</t>
  </si>
  <si>
    <t>Important</t>
  </si>
  <si>
    <t>Not Important</t>
  </si>
  <si>
    <t>Important</t>
  </si>
  <si>
    <t>Most Important</t>
  </si>
  <si>
    <t>Important</t>
  </si>
  <si>
    <t>No</t>
  </si>
  <si>
    <t>Major Obstacle</t>
  </si>
  <si>
    <t>Major Obstacle</t>
  </si>
  <si>
    <t>Not an Obstacle</t>
  </si>
  <si>
    <t>Major Obstacle</t>
  </si>
  <si>
    <t>Major Obstacle</t>
  </si>
  <si>
    <t>Major Obstacle</t>
  </si>
  <si>
    <t>Major Obstacle</t>
  </si>
  <si>
    <t>Major Obstacle</t>
  </si>
  <si>
    <t>Not an Obstacle</t>
  </si>
  <si>
    <t>Yes</t>
  </si>
  <si>
    <t>Other</t>
  </si>
  <si>
    <t>The director in a PKI vendor</t>
  </si>
  <si>
    <t>6-10</t>
  </si>
  <si>
    <t>No</t>
  </si>
  <si>
    <t>1-99</t>
  </si>
  <si>
    <t>Computer-related</t>
  </si>
  <si>
    <t>Not Important</t>
  </si>
  <si>
    <t>Not Important</t>
  </si>
  <si>
    <t>Most Important</t>
  </si>
  <si>
    <t>Not Important</t>
  </si>
  <si>
    <t>Important</t>
  </si>
  <si>
    <t>Not Important</t>
  </si>
  <si>
    <t>Not Important</t>
  </si>
  <si>
    <t>Not Important</t>
  </si>
  <si>
    <t>Not Important</t>
  </si>
  <si>
    <t>Not Important</t>
  </si>
  <si>
    <t>Not Important</t>
  </si>
  <si>
    <t>No</t>
  </si>
  <si>
    <t>Major Obstacle</t>
  </si>
  <si>
    <t>Not an Obstacle</t>
  </si>
  <si>
    <t>Minor Obstacle</t>
  </si>
  <si>
    <t>Minor Obstacle</t>
  </si>
  <si>
    <t>Not an Obstacle</t>
  </si>
  <si>
    <t>Not an Obstacle</t>
  </si>
  <si>
    <t>Minor Obstacle</t>
  </si>
  <si>
    <t>Major Obstacle</t>
  </si>
  <si>
    <t>Minor Obstacle</t>
  </si>
  <si>
    <t>Not an Obstacle</t>
  </si>
  <si>
    <t>Yes</t>
  </si>
  <si>
    <t>we are a scientific oriented organisation in an intenational politica    arena. This makes CPs and CPSs very difficult.</t>
  </si>
  <si>
    <t>Other</t>
  </si>
  <si>
    <t>security manager</t>
  </si>
  <si>
    <t>6-10</t>
  </si>
  <si>
    <t>No</t>
  </si>
  <si>
    <t>500-999</t>
  </si>
  <si>
    <t>Government</t>
  </si>
  <si>
    <t>Most Important</t>
  </si>
  <si>
    <t>Most Important</t>
  </si>
  <si>
    <t>Most Important</t>
  </si>
  <si>
    <t>Most Important</t>
  </si>
  <si>
    <t>Most Important</t>
  </si>
  <si>
    <t>Most Important</t>
  </si>
  <si>
    <t>No</t>
  </si>
  <si>
    <t>Minor Obstacle</t>
  </si>
  <si>
    <t>Major Obstacle</t>
  </si>
  <si>
    <t>Minor Obstacle</t>
  </si>
  <si>
    <t>Major Obstacle</t>
  </si>
  <si>
    <t>Major Obstacle</t>
  </si>
  <si>
    <t>Hard for user to get started. Too cumbersome &amp; takes too    long for initial customer authentication proof process</t>
  </si>
  <si>
    <t>Yes</t>
  </si>
  <si>
    <t>1. Time it takes for customer to carry out the initial identification    process to get a certificate is the primary obstacle.    2. Has been expensive and complex to build PKI into web services    applications. At this stage I would have expected that PK</t>
  </si>
  <si>
    <t>Other</t>
  </si>
  <si>
    <t>Implement secure interactive web services for Revenue    Authority</t>
  </si>
  <si>
    <t>Yes</t>
  </si>
  <si>
    <t>1,000-9,999</t>
  </si>
  <si>
    <t>Government</t>
  </si>
  <si>
    <t>Most Important</t>
  </si>
  <si>
    <t>Most Important</t>
  </si>
  <si>
    <t>Most Important</t>
  </si>
  <si>
    <t>Important</t>
  </si>
  <si>
    <t>Important</t>
  </si>
  <si>
    <t>Important</t>
  </si>
  <si>
    <t>Not Important</t>
  </si>
  <si>
    <t>Not Important</t>
  </si>
  <si>
    <t>Important</t>
  </si>
  <si>
    <t>Important</t>
  </si>
  <si>
    <t>No</t>
  </si>
  <si>
    <t>Major Obstacle</t>
  </si>
  <si>
    <t>Major Obstacle</t>
  </si>
  <si>
    <t>Minor Obstacle</t>
  </si>
  <si>
    <t>Minor Obstacle</t>
  </si>
  <si>
    <t>Not an Obstacle</t>
  </si>
  <si>
    <t>Minor Obstacle</t>
  </si>
  <si>
    <t>Minor Obstacle</t>
  </si>
  <si>
    <t>Minor Obstacle</t>
  </si>
  <si>
    <t>Major Obstacle</t>
  </si>
  <si>
    <t>Yes</t>
  </si>
  <si>
    <t>Software Developer</t>
  </si>
  <si>
    <t>Yes</t>
  </si>
  <si>
    <t>10,000 or more</t>
  </si>
  <si>
    <t>Government</t>
  </si>
  <si>
    <t>Important</t>
  </si>
  <si>
    <t>Not Important</t>
  </si>
  <si>
    <t>Important</t>
  </si>
  <si>
    <t>Most Important</t>
  </si>
  <si>
    <t>Important</t>
  </si>
  <si>
    <t>Most Important</t>
  </si>
  <si>
    <t>Not Important</t>
  </si>
  <si>
    <t>Not Important</t>
  </si>
  <si>
    <t>Important</t>
  </si>
  <si>
    <t>Not Important</t>
  </si>
  <si>
    <t>No</t>
  </si>
  <si>
    <t>Major Obstacle</t>
  </si>
  <si>
    <t>Not an Obstacle</t>
  </si>
  <si>
    <t>Major Obstacle</t>
  </si>
  <si>
    <t>Not an Obstacle</t>
  </si>
  <si>
    <t>Minor Obstacle</t>
  </si>
  <si>
    <t>Not an Obstacle</t>
  </si>
  <si>
    <t>Not an Obstacle</t>
  </si>
  <si>
    <t>Not an Obstacle</t>
  </si>
  <si>
    <t>Minor Obstacle</t>
  </si>
  <si>
    <t>Yes</t>
  </si>
  <si>
    <t>IT Staff</t>
  </si>
  <si>
    <t>6-10</t>
  </si>
  <si>
    <t>No</t>
  </si>
  <si>
    <t>100-499</t>
  </si>
  <si>
    <t>Government</t>
  </si>
  <si>
    <t>Most Important</t>
  </si>
  <si>
    <t>Important</t>
  </si>
  <si>
    <t>Most Important</t>
  </si>
  <si>
    <t>Important</t>
  </si>
  <si>
    <t>Important</t>
  </si>
  <si>
    <t>Most Important</t>
  </si>
  <si>
    <t>Not Important</t>
  </si>
  <si>
    <t>Not Important</t>
  </si>
  <si>
    <t>Important</t>
  </si>
  <si>
    <t>Not Important</t>
  </si>
  <si>
    <t>No</t>
  </si>
  <si>
    <t>Not an Obstacle</t>
  </si>
  <si>
    <t>Minor Obstacle</t>
  </si>
  <si>
    <t>Minor Obstacle</t>
  </si>
  <si>
    <t>Not an Obstacle</t>
  </si>
  <si>
    <t>Minor Obstacle</t>
  </si>
  <si>
    <t>Minor Obstacle</t>
  </si>
  <si>
    <t>Minor Obstacle</t>
  </si>
  <si>
    <t>Not an Obstacle</t>
  </si>
  <si>
    <t>Minor Obstacle</t>
  </si>
  <si>
    <t>No</t>
  </si>
  <si>
    <t>Other</t>
  </si>
  <si>
    <t>IT Security</t>
  </si>
  <si>
    <t>Yes</t>
  </si>
  <si>
    <t>1,000-9,999</t>
  </si>
  <si>
    <t>Government</t>
  </si>
  <si>
    <t>Important</t>
  </si>
  <si>
    <t>Important</t>
  </si>
  <si>
    <t>Important</t>
  </si>
  <si>
    <t>Important</t>
  </si>
  <si>
    <t>Important</t>
  </si>
  <si>
    <t>No</t>
  </si>
  <si>
    <t>Major Obstacle</t>
  </si>
  <si>
    <t>Major Obstacle</t>
  </si>
  <si>
    <t>Major Obstacle</t>
  </si>
  <si>
    <t>Minor Obstacle</t>
  </si>
  <si>
    <t>Major Obstacle</t>
  </si>
  <si>
    <t>Minor Obstacle</t>
  </si>
  <si>
    <t>Minor Obstacle</t>
  </si>
  <si>
    <t>Minor Obstacle</t>
  </si>
  <si>
    <t>Minor Obstacle</t>
  </si>
  <si>
    <t>Yes</t>
  </si>
  <si>
    <t>There really are 4 C's limiting the use of PKI: cost, complexity,    convenience and cross-certification.  We also have concerns related to the    accumulation/centralization of personal information needed to fuel the    authentication system for PKI/single sign-on.</t>
  </si>
  <si>
    <t>Other</t>
  </si>
  <si>
    <t>Government Policy and Privacy Advisor</t>
  </si>
  <si>
    <t>No</t>
  </si>
  <si>
    <t>10,000 or more</t>
  </si>
  <si>
    <t>Government</t>
  </si>
  <si>
    <t>Not Important</t>
  </si>
  <si>
    <t>Most Important</t>
  </si>
  <si>
    <t>Important</t>
  </si>
  <si>
    <t>Important</t>
  </si>
  <si>
    <t>Not Important</t>
  </si>
  <si>
    <t>Not Important</t>
  </si>
  <si>
    <t>Important</t>
  </si>
  <si>
    <t>Important</t>
  </si>
  <si>
    <t>Important</t>
  </si>
  <si>
    <t>Not Important</t>
  </si>
  <si>
    <t>No</t>
  </si>
  <si>
    <t>Not an Obstacle</t>
  </si>
  <si>
    <t>Minor Obstacle</t>
  </si>
  <si>
    <t>Major Obstacle</t>
  </si>
  <si>
    <t>Minor Obstacle</t>
  </si>
  <si>
    <t>Minor Obstacle</t>
  </si>
  <si>
    <t>Minor Obstacle</t>
  </si>
  <si>
    <t>Minor Obstacle</t>
  </si>
  <si>
    <t>Not an Obstacle</t>
  </si>
  <si>
    <t>Minor Obstacle</t>
  </si>
  <si>
    <t>Yes</t>
  </si>
  <si>
    <t>IT Management</t>
  </si>
  <si>
    <t>16 or more</t>
  </si>
  <si>
    <t>Yes</t>
  </si>
  <si>
    <t>100-499</t>
  </si>
  <si>
    <t>Government</t>
  </si>
  <si>
    <t>Not Important</t>
  </si>
  <si>
    <t>Important</t>
  </si>
  <si>
    <t>Important</t>
  </si>
  <si>
    <t>Important</t>
  </si>
  <si>
    <t>Most Important</t>
  </si>
  <si>
    <t>Important</t>
  </si>
  <si>
    <t>Important</t>
  </si>
  <si>
    <t>Not Important</t>
  </si>
  <si>
    <t>Not Important</t>
  </si>
  <si>
    <t>Not Important</t>
  </si>
  <si>
    <t>No</t>
  </si>
  <si>
    <t>Major Obstacle</t>
  </si>
  <si>
    <t>Major Obstacle</t>
  </si>
  <si>
    <t>Major Obstacle</t>
  </si>
  <si>
    <t>Minor Obstacle</t>
  </si>
  <si>
    <t>Minor Obstacle</t>
  </si>
  <si>
    <t>Minor Obstacle</t>
  </si>
  <si>
    <t>Not an Obstacle</t>
  </si>
  <si>
    <t>Minor Obstacle</t>
  </si>
  <si>
    <t>Not an Obstacle</t>
  </si>
  <si>
    <t>Yes</t>
  </si>
  <si>
    <t>Software Developer</t>
  </si>
  <si>
    <t>6-10</t>
  </si>
  <si>
    <t>No</t>
  </si>
  <si>
    <t>500-999</t>
  </si>
  <si>
    <t>Government</t>
  </si>
  <si>
    <t>Important</t>
  </si>
  <si>
    <t>Important</t>
  </si>
  <si>
    <t>Most Important</t>
  </si>
  <si>
    <t>Most Important</t>
  </si>
  <si>
    <t>Most Important</t>
  </si>
  <si>
    <t>Most Important</t>
  </si>
  <si>
    <t>Important</t>
  </si>
  <si>
    <t>Important</t>
  </si>
  <si>
    <t>Most Important</t>
  </si>
  <si>
    <t>Most Important</t>
  </si>
  <si>
    <t>No</t>
  </si>
  <si>
    <t>Major Obstacle</t>
  </si>
  <si>
    <t>Major Obstacle</t>
  </si>
  <si>
    <t>Minor Obstacle</t>
  </si>
  <si>
    <t>Major Obstacle</t>
  </si>
  <si>
    <t>Minor Obstacle</t>
  </si>
  <si>
    <t>Not an Obstacle</t>
  </si>
  <si>
    <t>Minor Obstacle</t>
  </si>
  <si>
    <t>Lack of universal certification authority</t>
  </si>
  <si>
    <t>Yes</t>
  </si>
  <si>
    <t>While some applications are less demanding, certfificate management    including effective certificate revocation is vital.  CA services    inparticular need to become a commodity, with possibly more tailored RA    services to suit differnt apps.  But perhaps a PKI cert should be issued to    every Australian.</t>
  </si>
  <si>
    <t>Other</t>
  </si>
  <si>
    <t>IT Consultant</t>
  </si>
  <si>
    <t>No</t>
  </si>
  <si>
    <t>1,000-9,999</t>
  </si>
  <si>
    <t>IT Services</t>
  </si>
  <si>
    <t>Not Important</t>
  </si>
  <si>
    <t>Not Important</t>
  </si>
  <si>
    <t>Important</t>
  </si>
  <si>
    <t>Not Important</t>
  </si>
  <si>
    <t>Important</t>
  </si>
  <si>
    <t>Important</t>
  </si>
  <si>
    <t>Not Important</t>
  </si>
  <si>
    <t>Not Important</t>
  </si>
  <si>
    <t>Not Important</t>
  </si>
  <si>
    <t>Important</t>
  </si>
  <si>
    <t>Not Important</t>
  </si>
  <si>
    <t>Minor Obstacle</t>
  </si>
  <si>
    <t>Major Obstacle</t>
  </si>
  <si>
    <t>Major Obstacle</t>
  </si>
  <si>
    <t>Minor Obstacle</t>
  </si>
  <si>
    <t>Major Obstacle</t>
  </si>
  <si>
    <t>Major Obstacle</t>
  </si>
  <si>
    <t>Minor Obstacle</t>
  </si>
  <si>
    <t>Major Obstacle</t>
  </si>
  <si>
    <t>Major Obstacle</t>
  </si>
  <si>
    <t>Not an Obstacle</t>
  </si>
  <si>
    <t>Yes</t>
  </si>
  <si>
    <t>IT Management</t>
  </si>
  <si>
    <t>No</t>
  </si>
  <si>
    <t>1,000-9,999</t>
  </si>
  <si>
    <t>Government</t>
  </si>
  <si>
    <t>Most Important</t>
  </si>
  <si>
    <t>Important</t>
  </si>
  <si>
    <t>Not Important</t>
  </si>
  <si>
    <t>Important</t>
  </si>
  <si>
    <t>Important</t>
  </si>
  <si>
    <t>Most Important</t>
  </si>
  <si>
    <t>Not Important</t>
  </si>
  <si>
    <t>Not Important</t>
  </si>
  <si>
    <t>Not Important</t>
  </si>
  <si>
    <t>Important</t>
  </si>
  <si>
    <t>No</t>
  </si>
  <si>
    <t>Major Obstacle</t>
  </si>
  <si>
    <t>Major Obstacle</t>
  </si>
  <si>
    <t>Major Obstacle</t>
  </si>
  <si>
    <t>Minor Obstacle</t>
  </si>
  <si>
    <t>Minor Obstacle</t>
  </si>
  <si>
    <t>Not an Obstacle</t>
  </si>
  <si>
    <t>Not an Obstacle</t>
  </si>
  <si>
    <t>Minor Obstacle</t>
  </si>
  <si>
    <t>Major Obstacle</t>
  </si>
  <si>
    <t>Yes</t>
  </si>
  <si>
    <t>unfortunately PKI is developing a bad name in the corporate and    commercial sectors for being expensive to both implement and maintain within    a single enterprise.  The emerging model would be to move to a utility that    provides the backoffice CA and focus on getting more ubiquitous usage    through pki enabled apps and cost effective deployments.  Universal secure    email would be a good place to start in the business community.</t>
  </si>
  <si>
    <t>IT Management</t>
  </si>
  <si>
    <t>6-10</t>
  </si>
  <si>
    <t>No</t>
  </si>
  <si>
    <t>10,000 or more</t>
  </si>
  <si>
    <t>Finance</t>
  </si>
  <si>
    <t>Most Important</t>
  </si>
  <si>
    <t>Most Important</t>
  </si>
  <si>
    <t>Important</t>
  </si>
  <si>
    <t>Not Important</t>
  </si>
  <si>
    <t>Most Important</t>
  </si>
  <si>
    <t>Most Important</t>
  </si>
  <si>
    <t>Important</t>
  </si>
  <si>
    <t>Important</t>
  </si>
  <si>
    <t>Most Important</t>
  </si>
  <si>
    <t>Most Important</t>
  </si>
  <si>
    <t>No</t>
  </si>
  <si>
    <t>Minor Obstacle</t>
  </si>
  <si>
    <t>Not an Obstacle</t>
  </si>
  <si>
    <t>Minor Obstacle</t>
  </si>
  <si>
    <t>Minor Obstacle</t>
  </si>
  <si>
    <t>Major Obstacle</t>
  </si>
  <si>
    <t>Minor Obstacle</t>
  </si>
  <si>
    <t>Minor Obstacle</t>
  </si>
  <si>
    <t>Minor Obstacle</t>
  </si>
  <si>
    <t>Minor Obstacle</t>
  </si>
  <si>
    <t>Yes</t>
  </si>
  <si>
    <t>IT Management</t>
  </si>
  <si>
    <t>11-15</t>
  </si>
  <si>
    <t>No</t>
  </si>
  <si>
    <t>10,000 or more</t>
  </si>
  <si>
    <t>Government</t>
  </si>
  <si>
    <t>Most Important</t>
  </si>
  <si>
    <t>Most Important</t>
  </si>
  <si>
    <t>Most Important</t>
  </si>
  <si>
    <t>No</t>
  </si>
  <si>
    <t>Not an Obstacle</t>
  </si>
  <si>
    <t>Not an Obstacle</t>
  </si>
  <si>
    <t>Not an Obstacle</t>
  </si>
  <si>
    <t>Not an Obstacle</t>
  </si>
  <si>
    <t>Major Obstacle</t>
  </si>
  <si>
    <t>Major Obstacle</t>
  </si>
  <si>
    <t>Not an Obstacle</t>
  </si>
  <si>
    <t>Major Obstacle</t>
  </si>
  <si>
    <t>Major Obstacle</t>
  </si>
  <si>
    <t>Yes</t>
  </si>
  <si>
    <t>IT Management</t>
  </si>
  <si>
    <t>11-15</t>
  </si>
  <si>
    <t>No</t>
  </si>
  <si>
    <t>500-999</t>
  </si>
  <si>
    <t>Government</t>
  </si>
  <si>
    <t>Not Important</t>
  </si>
  <si>
    <t>Important</t>
  </si>
  <si>
    <t>Most Important</t>
  </si>
  <si>
    <t>Important</t>
  </si>
  <si>
    <t>Not Important</t>
  </si>
  <si>
    <t>Important</t>
  </si>
  <si>
    <t>Important</t>
  </si>
  <si>
    <t>Important</t>
  </si>
  <si>
    <t>Important</t>
  </si>
  <si>
    <t>Not Important</t>
  </si>
  <si>
    <t>No</t>
  </si>
  <si>
    <t>Minor Obstacle</t>
  </si>
  <si>
    <t>Major Obstacle</t>
  </si>
  <si>
    <t>Major Obstacle</t>
  </si>
  <si>
    <t>Minor Obstacle</t>
  </si>
  <si>
    <t>Major Obstacle</t>
  </si>
  <si>
    <t>Minor Obstacle</t>
  </si>
  <si>
    <t>Not an Obstacle</t>
  </si>
  <si>
    <t>Minor Obstacle</t>
  </si>
  <si>
    <t>Minor Obstacle</t>
  </si>
  <si>
    <t>Yes</t>
  </si>
  <si>
    <t>Software Developer</t>
  </si>
  <si>
    <t>No</t>
  </si>
  <si>
    <t>1-99</t>
  </si>
  <si>
    <t>Computer-related</t>
  </si>
  <si>
    <t>Important</t>
  </si>
  <si>
    <t>Most Important</t>
  </si>
  <si>
    <t>Most Important</t>
  </si>
  <si>
    <t>Most Important</t>
  </si>
  <si>
    <t>Important</t>
  </si>
  <si>
    <t>Most Important</t>
  </si>
  <si>
    <t>Important</t>
  </si>
  <si>
    <t>Important</t>
  </si>
  <si>
    <t>Important</t>
  </si>
  <si>
    <t>Important</t>
  </si>
  <si>
    <t>No</t>
  </si>
  <si>
    <t>Minor Obstacle</t>
  </si>
  <si>
    <t>Minor Obstacle</t>
  </si>
  <si>
    <t>Not an Obstacle</t>
  </si>
  <si>
    <t>Not an Obstacle</t>
  </si>
  <si>
    <t>Minor Obstacle</t>
  </si>
  <si>
    <t>Major Obstacle</t>
  </si>
  <si>
    <t>Minor Obstacle</t>
  </si>
  <si>
    <t>Not an Obstacle</t>
  </si>
  <si>
    <t>Major Obstacle</t>
  </si>
  <si>
    <t>Yes</t>
  </si>
  <si>
    <t>People have different opinions on PKI and its uses. The main one being    'PKI is a technology'. In my view, PKI is a business solution than has    technology conciderations. Too many IT folks pay more attention to the    certificate issurance and little on key management, recovery, key rollover,    and espically ease-of-use for the end user.</t>
  </si>
  <si>
    <t>IT Staff</t>
  </si>
  <si>
    <t>No</t>
  </si>
  <si>
    <t>10,000 or more</t>
  </si>
  <si>
    <t>Government</t>
  </si>
  <si>
    <t>Most Important</t>
  </si>
  <si>
    <t>Important</t>
  </si>
  <si>
    <t>Not Important</t>
  </si>
  <si>
    <t>Most Important</t>
  </si>
  <si>
    <t>Important</t>
  </si>
  <si>
    <t>Not Important</t>
  </si>
  <si>
    <t>Most Important</t>
  </si>
  <si>
    <t>Important</t>
  </si>
  <si>
    <t>Most Important</t>
  </si>
  <si>
    <t>Important</t>
  </si>
  <si>
    <t>Yes</t>
  </si>
  <si>
    <t>Major Obstacle</t>
  </si>
  <si>
    <t>Major Obstacle</t>
  </si>
  <si>
    <t>Major Obstacle</t>
  </si>
  <si>
    <t>Major Obstacle</t>
  </si>
  <si>
    <t>Major Obstacle</t>
  </si>
  <si>
    <t>Major Obstacle</t>
  </si>
  <si>
    <t>Major Obstacle</t>
  </si>
  <si>
    <t>Major Obstacle</t>
  </si>
  <si>
    <t>Minor Obstacle</t>
  </si>
  <si>
    <t>Yes</t>
  </si>
  <si>
    <t>IT Management</t>
  </si>
  <si>
    <t>11-15</t>
  </si>
  <si>
    <t>No</t>
  </si>
  <si>
    <t>1-99</t>
  </si>
  <si>
    <t>Computer-related</t>
  </si>
  <si>
    <t>Important</t>
  </si>
  <si>
    <t>Most Important</t>
  </si>
  <si>
    <t>Important</t>
  </si>
  <si>
    <t>Important</t>
  </si>
  <si>
    <t>Important</t>
  </si>
  <si>
    <t>Most Important</t>
  </si>
  <si>
    <t>Important</t>
  </si>
  <si>
    <t>Important</t>
  </si>
  <si>
    <t>Important</t>
  </si>
  <si>
    <t>Important</t>
  </si>
  <si>
    <t>No</t>
  </si>
  <si>
    <t>Minor Obstacle</t>
  </si>
  <si>
    <t>Major Obstacle</t>
  </si>
  <si>
    <t>Major Obstacle</t>
  </si>
  <si>
    <t>Major Obstacle</t>
  </si>
  <si>
    <t>Minor Obstacle</t>
  </si>
  <si>
    <t>Minor Obstacle</t>
  </si>
  <si>
    <t>Major Obstacle</t>
  </si>
  <si>
    <t>Major Obstacle</t>
  </si>
  <si>
    <t>Minor Obstacle</t>
  </si>
  <si>
    <t>Major Obstacle</t>
  </si>
  <si>
    <t>revocation, the distributed nature, prevents the    Timeshare model.</t>
  </si>
  <si>
    <t>Yes</t>
  </si>
  <si>
    <t>Software Developer</t>
  </si>
  <si>
    <t>11-15</t>
  </si>
  <si>
    <t>No</t>
  </si>
  <si>
    <t>10,000 or more</t>
  </si>
  <si>
    <t>Computer-related</t>
  </si>
  <si>
    <t>Most Important</t>
  </si>
  <si>
    <t>Most Important</t>
  </si>
  <si>
    <t>Most Important</t>
  </si>
  <si>
    <t>Not Important</t>
  </si>
  <si>
    <t>Not Important</t>
  </si>
  <si>
    <t>Most Important</t>
  </si>
  <si>
    <t>Important</t>
  </si>
  <si>
    <t>Not Important</t>
  </si>
  <si>
    <t>Most Important</t>
  </si>
  <si>
    <t>Important</t>
  </si>
  <si>
    <t>Most Important</t>
  </si>
  <si>
    <t>combination of smart cards and PKI</t>
  </si>
  <si>
    <t>No</t>
  </si>
  <si>
    <t>Major Obstacle</t>
  </si>
  <si>
    <t>Major Obstacle</t>
  </si>
  <si>
    <t>Major Obstacle</t>
  </si>
  <si>
    <t>Not an Obstacle</t>
  </si>
  <si>
    <t>Minor Obstacle</t>
  </si>
  <si>
    <t>Minor Obstacle</t>
  </si>
  <si>
    <t>Not an Obstacle</t>
  </si>
  <si>
    <t>Major Obstacle</t>
  </si>
  <si>
    <t>Not an Obstacle</t>
  </si>
  <si>
    <t>Yes</t>
  </si>
  <si>
    <t>PKI today is treated (by PKI vendors) as a major enterprise project    while it should be a commodity transparently available and at a low    (minimal) cost</t>
  </si>
  <si>
    <t>Other</t>
  </si>
  <si>
    <t>professor of computer security</t>
  </si>
  <si>
    <t>16 or more</t>
  </si>
  <si>
    <t>No</t>
  </si>
  <si>
    <t>1-99</t>
  </si>
  <si>
    <t>Education</t>
  </si>
  <si>
    <t>Important</t>
  </si>
  <si>
    <t>Most Important</t>
  </si>
  <si>
    <t>Important</t>
  </si>
  <si>
    <t>Not Important</t>
  </si>
  <si>
    <t>Important</t>
  </si>
  <si>
    <t>Most Important</t>
  </si>
  <si>
    <t>Not Important</t>
  </si>
  <si>
    <t>Not Important</t>
  </si>
  <si>
    <t>Not Important</t>
  </si>
  <si>
    <t>Important</t>
  </si>
  <si>
    <t>Yes</t>
  </si>
  <si>
    <t>Minor Obstacle</t>
  </si>
  <si>
    <t>Minor Obstacle</t>
  </si>
  <si>
    <t>Major Obstacle</t>
  </si>
  <si>
    <t>Not an Obstacle</t>
  </si>
  <si>
    <t>Minor Obstacle</t>
  </si>
  <si>
    <t>Not an Obstacle</t>
  </si>
  <si>
    <t>Major Obstacle</t>
  </si>
  <si>
    <t>Major Obstacle</t>
  </si>
  <si>
    <t>Minor Obstacle</t>
  </si>
  <si>
    <t>Minor Obstacle</t>
  </si>
  <si>
    <t>CP and CPS difficult to create properly</t>
  </si>
  <si>
    <t>Yes</t>
  </si>
  <si>
    <t>We were able to work through the CP and CPS, but I would suspect that    many organizations would have difficulty with the documentation and legal    aspects.</t>
  </si>
  <si>
    <t>IT Staff</t>
  </si>
  <si>
    <t>6-10</t>
  </si>
  <si>
    <t>Yes</t>
  </si>
  <si>
    <t>1,000-9,999</t>
  </si>
  <si>
    <t>Government</t>
  </si>
  <si>
    <t>Important</t>
  </si>
  <si>
    <t>Important</t>
  </si>
  <si>
    <t>Not Important</t>
  </si>
  <si>
    <t>Not Important</t>
  </si>
  <si>
    <t>Most Important</t>
  </si>
  <si>
    <t>Important</t>
  </si>
  <si>
    <t>Not Important</t>
  </si>
  <si>
    <t>Not Important</t>
  </si>
  <si>
    <t>Not Important</t>
  </si>
  <si>
    <t>Most Important</t>
  </si>
  <si>
    <t>Yes</t>
  </si>
  <si>
    <t>Major Obstacle</t>
  </si>
  <si>
    <t>Not an Obstacle</t>
  </si>
  <si>
    <t>Major Obstacle</t>
  </si>
  <si>
    <t>Major Obstacle</t>
  </si>
  <si>
    <t>Major Obstacle</t>
  </si>
  <si>
    <t>Not an Obstacle</t>
  </si>
  <si>
    <t>Not an Obstacle</t>
  </si>
  <si>
    <t>Major Obstacle</t>
  </si>
  <si>
    <t>Not an Obstacle</t>
  </si>
  <si>
    <t>Yes</t>
  </si>
  <si>
    <t>Cost cost cost cost cost.  PKI is no different than an e-mail server.    However, PKI companies want to sell what should be a $2000 piece of software    for $50,000-$100,000 +.  This is stupid.</t>
  </si>
  <si>
    <t>IT Management</t>
  </si>
  <si>
    <t>6-10</t>
  </si>
  <si>
    <t>Yes</t>
  </si>
  <si>
    <t>1-99</t>
  </si>
  <si>
    <t>Government</t>
  </si>
  <si>
    <t>Important</t>
  </si>
  <si>
    <t>Important</t>
  </si>
  <si>
    <t>Important</t>
  </si>
  <si>
    <t>Most Important</t>
  </si>
  <si>
    <t>Most Important</t>
  </si>
  <si>
    <t>Most Important</t>
  </si>
  <si>
    <t>Important</t>
  </si>
  <si>
    <t>Important</t>
  </si>
  <si>
    <t>Most Important</t>
  </si>
  <si>
    <t>Important</t>
  </si>
  <si>
    <t>No</t>
  </si>
  <si>
    <t>Major Obstacle</t>
  </si>
  <si>
    <t>Minor Obstacle</t>
  </si>
  <si>
    <t>Major Obstacle</t>
  </si>
  <si>
    <t>Minor Obstacle</t>
  </si>
  <si>
    <t>Not an Obstacle</t>
  </si>
  <si>
    <t>Major Obstacle</t>
  </si>
  <si>
    <t>Minor Obstacle</t>
  </si>
  <si>
    <t>Major Obstacle</t>
  </si>
  <si>
    <t>Major Obstacle</t>
  </si>
  <si>
    <t>Yes</t>
  </si>
  <si>
    <t>Other</t>
  </si>
  <si>
    <t>Consultant</t>
  </si>
  <si>
    <t>16 or more</t>
  </si>
  <si>
    <t>No</t>
  </si>
  <si>
    <t>1-99</t>
  </si>
  <si>
    <t>Other Services</t>
  </si>
  <si>
    <t>Most Important</t>
  </si>
  <si>
    <t>Most Important</t>
  </si>
  <si>
    <t>Most Important</t>
  </si>
  <si>
    <t>Important</t>
  </si>
  <si>
    <t>Most Important</t>
  </si>
  <si>
    <t>Important</t>
  </si>
  <si>
    <t>Not Important</t>
  </si>
  <si>
    <t>Important</t>
  </si>
  <si>
    <t>Not Important</t>
  </si>
  <si>
    <t>Yes</t>
  </si>
  <si>
    <t>Major Obstacle</t>
  </si>
  <si>
    <t>Minor Obstacle</t>
  </si>
  <si>
    <t>Minor Obstacle</t>
  </si>
  <si>
    <t>Minor Obstacle</t>
  </si>
  <si>
    <t>Minor Obstacle</t>
  </si>
  <si>
    <t>Major Obstacle</t>
  </si>
  <si>
    <t>Minor Obstacle</t>
  </si>
  <si>
    <t>Major Obstacle</t>
  </si>
  <si>
    <t>Major Obstacle</t>
  </si>
  <si>
    <t>Yes</t>
  </si>
  <si>
    <t>Software Developer</t>
  </si>
  <si>
    <t>6-10</t>
  </si>
  <si>
    <t>No</t>
  </si>
  <si>
    <t>10,000 or more</t>
  </si>
  <si>
    <t>Other Services</t>
  </si>
  <si>
    <t>Important</t>
  </si>
  <si>
    <t>Important</t>
  </si>
  <si>
    <t>Important</t>
  </si>
  <si>
    <t>Most Important</t>
  </si>
  <si>
    <t>Most Important</t>
  </si>
  <si>
    <t>Most Important</t>
  </si>
  <si>
    <t>Important</t>
  </si>
  <si>
    <t>Important</t>
  </si>
  <si>
    <t>Most Important</t>
  </si>
  <si>
    <t>Most Important</t>
  </si>
  <si>
    <t>No</t>
  </si>
  <si>
    <t>Major Obstacle</t>
  </si>
  <si>
    <t>Major Obstacle</t>
  </si>
  <si>
    <t>Minor Obstacle</t>
  </si>
  <si>
    <t>Minor Obstacle</t>
  </si>
  <si>
    <t>Minor Obstacle</t>
  </si>
  <si>
    <t>Minor Obstacle</t>
  </si>
  <si>
    <t>Minor Obstacle</t>
  </si>
  <si>
    <t>Major Obstacle</t>
  </si>
  <si>
    <t>Not an Obstacle</t>
  </si>
  <si>
    <t>Yes</t>
  </si>
  <si>
    <t>Other</t>
  </si>
  <si>
    <t>Business Consultant</t>
  </si>
  <si>
    <t>6-10</t>
  </si>
  <si>
    <t>No</t>
  </si>
  <si>
    <t>10,000 or more</t>
  </si>
  <si>
    <t>Government</t>
  </si>
  <si>
    <t>Most Important</t>
  </si>
  <si>
    <t>Most Important</t>
  </si>
  <si>
    <t>Most Important</t>
  </si>
  <si>
    <t>Most Important</t>
  </si>
  <si>
    <t>Important</t>
  </si>
  <si>
    <t>Important</t>
  </si>
  <si>
    <t>Most Important</t>
  </si>
  <si>
    <t>Important</t>
  </si>
  <si>
    <t>Important</t>
  </si>
  <si>
    <t>Important</t>
  </si>
  <si>
    <t>Most Important</t>
  </si>
  <si>
    <t>banking services</t>
  </si>
  <si>
    <t>Yes</t>
  </si>
  <si>
    <t>Major Obstacle</t>
  </si>
  <si>
    <t>Major Obstacle</t>
  </si>
  <si>
    <t>Major Obstacle</t>
  </si>
  <si>
    <t>Minor Obstacle</t>
  </si>
  <si>
    <t>Minor Obstacle</t>
  </si>
  <si>
    <t>Minor Obstacle</t>
  </si>
  <si>
    <t>Minor Obstacle</t>
  </si>
  <si>
    <t>Major Obstacle</t>
  </si>
  <si>
    <t>Minor Obstacle</t>
  </si>
  <si>
    <t>Yes</t>
  </si>
  <si>
    <t>IT Management</t>
  </si>
  <si>
    <t>No</t>
  </si>
  <si>
    <t>1-99</t>
  </si>
  <si>
    <t>Finance</t>
  </si>
  <si>
    <t>Important</t>
  </si>
  <si>
    <t>Important</t>
  </si>
  <si>
    <t>Most Important</t>
  </si>
  <si>
    <t>Most Important</t>
  </si>
  <si>
    <t>Important</t>
  </si>
  <si>
    <t>Most Important</t>
  </si>
  <si>
    <t>Important</t>
  </si>
  <si>
    <t>Important</t>
  </si>
  <si>
    <t>Important</t>
  </si>
  <si>
    <t>Important</t>
  </si>
  <si>
    <t>No</t>
  </si>
  <si>
    <t>Minor Obstacle</t>
  </si>
  <si>
    <t>Major Obstacle</t>
  </si>
  <si>
    <t>Minor Obstacle</t>
  </si>
  <si>
    <t>Minor Obstacle</t>
  </si>
  <si>
    <t>Major Obstacle</t>
  </si>
  <si>
    <t>Not an Obstacle</t>
  </si>
  <si>
    <t>Minor Obstacle</t>
  </si>
  <si>
    <t>Major Obstacle</t>
  </si>
  <si>
    <t>Minor Obstacle</t>
  </si>
  <si>
    <t>Major Obstacle</t>
  </si>
  <si>
    <t>Certificate validation and path discovery</t>
  </si>
  <si>
    <t>Yes</t>
  </si>
  <si>
    <t>Microsoft CAPI does not (correctly) support plug-in validation (e.g.,    Valicert).  Microsoft applications behave irradically when it comes to    certificate validation.</t>
  </si>
  <si>
    <t>IT Staff</t>
  </si>
  <si>
    <t>6-10</t>
  </si>
  <si>
    <t>Yes</t>
  </si>
  <si>
    <t>10,000 or more</t>
  </si>
  <si>
    <t>Government</t>
  </si>
  <si>
    <t>Most Important</t>
  </si>
  <si>
    <t>Most Important</t>
  </si>
  <si>
    <t>Most Important</t>
  </si>
  <si>
    <t>Important</t>
  </si>
  <si>
    <t>Most Important</t>
  </si>
  <si>
    <t>Most Important</t>
  </si>
  <si>
    <t>Most Important</t>
  </si>
  <si>
    <t>Important</t>
  </si>
  <si>
    <t>Most Important</t>
  </si>
  <si>
    <t>Most Important</t>
  </si>
  <si>
    <t>Most Important</t>
  </si>
  <si>
    <t>File and drive encryption.</t>
  </si>
  <si>
    <t>No</t>
  </si>
  <si>
    <t>Major Obstacle</t>
  </si>
  <si>
    <t>Major Obstacle</t>
  </si>
  <si>
    <t>Major Obstacle</t>
  </si>
  <si>
    <t>Major Obstacle</t>
  </si>
  <si>
    <t>Minor Obstacle</t>
  </si>
  <si>
    <t>Minor Obstacle</t>
  </si>
  <si>
    <t>Not an Obstacle</t>
  </si>
  <si>
    <t>Major Obstacle</t>
  </si>
  <si>
    <t>Not an Obstacle</t>
  </si>
  <si>
    <t>Major Obstacle</t>
  </si>
  <si>
    <t>Too late--as goes amazon.com (running SSL/TLS), so goes    (most of) the world!</t>
  </si>
  <si>
    <t>Yes</t>
  </si>
  <si>
    <t>Hierarchial trust is an un-natural act.  PKIs requiring CRLs are    fatally flawed.</t>
  </si>
  <si>
    <t>IT Management</t>
  </si>
  <si>
    <t>16 or more</t>
  </si>
  <si>
    <t>No</t>
  </si>
  <si>
    <t>1,000-9,999</t>
  </si>
  <si>
    <t>Government</t>
  </si>
  <si>
    <t>Most Important</t>
  </si>
  <si>
    <t>Most Important</t>
  </si>
  <si>
    <t>Most Important</t>
  </si>
  <si>
    <t>Important</t>
  </si>
  <si>
    <t>Not Important</t>
  </si>
  <si>
    <t>Not Important</t>
  </si>
  <si>
    <t>Not Important</t>
  </si>
  <si>
    <t>Not Important</t>
  </si>
  <si>
    <t>Important</t>
  </si>
  <si>
    <t>Most Important</t>
  </si>
  <si>
    <t>No</t>
  </si>
  <si>
    <t>Not an Obstacle</t>
  </si>
  <si>
    <t>Not an Obstacle</t>
  </si>
  <si>
    <t>Not an Obstacle</t>
  </si>
  <si>
    <t>Not an Obstacle</t>
  </si>
  <si>
    <t>Not an Obstacle</t>
  </si>
  <si>
    <t>Not an Obstacle</t>
  </si>
  <si>
    <t>Major Obstacle</t>
  </si>
  <si>
    <t>Not an Obstacle</t>
  </si>
  <si>
    <t>Minor Obstacle</t>
  </si>
  <si>
    <t>Identification &amp; Authentication</t>
  </si>
  <si>
    <t>No</t>
  </si>
  <si>
    <t>IT Management</t>
  </si>
  <si>
    <t>Yes</t>
  </si>
  <si>
    <t>10,000 or more</t>
  </si>
  <si>
    <t>Government</t>
  </si>
  <si>
    <t>Most Important</t>
  </si>
  <si>
    <t>Most Important</t>
  </si>
  <si>
    <t>Most Important</t>
  </si>
  <si>
    <t>No</t>
  </si>
  <si>
    <t>Minor Obstacle</t>
  </si>
  <si>
    <t>Major Obstacle</t>
  </si>
  <si>
    <t>Major Obstacle</t>
  </si>
  <si>
    <t>Minor Obstacle</t>
  </si>
  <si>
    <t>Major Obstacle</t>
  </si>
  <si>
    <t>Minor Obstacle</t>
  </si>
  <si>
    <t>Not an Obstacle</t>
  </si>
  <si>
    <t>Major Obstacle</t>
  </si>
  <si>
    <t>Major Obstacle</t>
  </si>
  <si>
    <t>Yes</t>
  </si>
  <si>
    <t>Product Developer</t>
  </si>
  <si>
    <t>6-10</t>
  </si>
  <si>
    <t>No</t>
  </si>
  <si>
    <t>1,000-9,999</t>
  </si>
  <si>
    <t>Finance</t>
  </si>
  <si>
    <t>Important</t>
  </si>
  <si>
    <t>Most Important</t>
  </si>
  <si>
    <t>Most Important</t>
  </si>
  <si>
    <t>Important</t>
  </si>
  <si>
    <t>Most Important</t>
  </si>
  <si>
    <t>Most Important</t>
  </si>
  <si>
    <t>Important</t>
  </si>
  <si>
    <t>Important</t>
  </si>
  <si>
    <t>Important</t>
  </si>
  <si>
    <t>Most Important</t>
  </si>
  <si>
    <t>No</t>
  </si>
  <si>
    <t>Major Obstacle</t>
  </si>
  <si>
    <t>Major Obstacle</t>
  </si>
  <si>
    <t>Minor Obstacle</t>
  </si>
  <si>
    <t>Minor Obstacle</t>
  </si>
  <si>
    <t>Minor Obstacle</t>
  </si>
  <si>
    <t>Minor Obstacle</t>
  </si>
  <si>
    <t>Minor Obstacle</t>
  </si>
  <si>
    <t>Minor Obstacle</t>
  </si>
  <si>
    <t>Major Obstacle</t>
  </si>
  <si>
    <t>Yes</t>
  </si>
  <si>
    <t>Other</t>
  </si>
  <si>
    <t>Sr. Security Systems Engineer</t>
  </si>
  <si>
    <t>6-10</t>
  </si>
  <si>
    <t>No</t>
  </si>
  <si>
    <t>10,000 or more</t>
  </si>
  <si>
    <t>Computer-related</t>
  </si>
  <si>
    <t>Most Important</t>
  </si>
  <si>
    <t>Most Important</t>
  </si>
  <si>
    <t>Most Important</t>
  </si>
  <si>
    <t>Not Important</t>
  </si>
  <si>
    <t>Most Important</t>
  </si>
  <si>
    <t>Most Important</t>
  </si>
  <si>
    <t>Most Important</t>
  </si>
  <si>
    <t>Most Important</t>
  </si>
  <si>
    <t>Most Important</t>
  </si>
  <si>
    <t>Most Important</t>
  </si>
  <si>
    <t>No</t>
  </si>
  <si>
    <t>Minor Obstacle</t>
  </si>
  <si>
    <t>Minor Obstacle</t>
  </si>
  <si>
    <t>Minor Obstacle</t>
  </si>
  <si>
    <t>Not an Obstacle</t>
  </si>
  <si>
    <t>Minor Obstacle</t>
  </si>
  <si>
    <t>Minor Obstacle</t>
  </si>
  <si>
    <t>Minor Obstacle</t>
  </si>
  <si>
    <t>Major Obstacle</t>
  </si>
  <si>
    <t>Major Obstacle</t>
  </si>
  <si>
    <t>Yes</t>
  </si>
  <si>
    <t>Biggest problem is that more applications need to be PKI-enabled - to    accept certs for authentication, digital signatures, and/or persistent    encryption.  As more become enabled, the demand for certs will increase -    and that will promote interoperability, single-credential sign-on, etc.</t>
  </si>
  <si>
    <t>IT Management</t>
  </si>
  <si>
    <t>6-10</t>
  </si>
  <si>
    <t>No</t>
  </si>
  <si>
    <t>10,000 or more</t>
  </si>
  <si>
    <t>Health Care</t>
  </si>
  <si>
    <t>Important</t>
  </si>
  <si>
    <t>Important</t>
  </si>
  <si>
    <t>Not Important</t>
  </si>
  <si>
    <t>Important</t>
  </si>
  <si>
    <t>Most Important</t>
  </si>
  <si>
    <t>Not Important</t>
  </si>
  <si>
    <t>Important</t>
  </si>
  <si>
    <t>Not Important</t>
  </si>
  <si>
    <t>Important</t>
  </si>
  <si>
    <t>Not Important</t>
  </si>
  <si>
    <t>No</t>
  </si>
  <si>
    <t>Minor Obstacle</t>
  </si>
  <si>
    <t>Minor Obstacle</t>
  </si>
  <si>
    <t>Minor Obstacle</t>
  </si>
  <si>
    <t>Not an Obstacle</t>
  </si>
  <si>
    <t>Major Obstacle</t>
  </si>
  <si>
    <t>Major Obstacle</t>
  </si>
  <si>
    <t>Minor Obstacle</t>
  </si>
  <si>
    <t>Not an Obstacle</t>
  </si>
  <si>
    <t>Major Obstacle</t>
  </si>
  <si>
    <t>Yes</t>
  </si>
  <si>
    <t>IT Management</t>
  </si>
  <si>
    <t>11-15</t>
  </si>
  <si>
    <t>No</t>
  </si>
  <si>
    <t>1-99</t>
  </si>
  <si>
    <t>Computer-related</t>
  </si>
  <si>
    <t>Most Important</t>
  </si>
  <si>
    <t>Important</t>
  </si>
  <si>
    <t>Important</t>
  </si>
  <si>
    <t>Most Important</t>
  </si>
  <si>
    <t>Most Important</t>
  </si>
  <si>
    <t>Most Important</t>
  </si>
  <si>
    <t>Important</t>
  </si>
  <si>
    <t>Important</t>
  </si>
  <si>
    <t>Most Important</t>
  </si>
  <si>
    <t>Most Important</t>
  </si>
  <si>
    <t>No</t>
  </si>
  <si>
    <t>Major Obstacle</t>
  </si>
  <si>
    <t>Minor Obstacle</t>
  </si>
  <si>
    <t>Minor Obstacle</t>
  </si>
  <si>
    <t>Not an Obstacle</t>
  </si>
  <si>
    <t>Minor Obstacle</t>
  </si>
  <si>
    <t>Major Obstacle</t>
  </si>
  <si>
    <t>Major Obstacle</t>
  </si>
  <si>
    <t>Major Obstacle</t>
  </si>
  <si>
    <t>Minor Obstacle</t>
  </si>
  <si>
    <t>Yes</t>
  </si>
  <si>
    <t>IT Management</t>
  </si>
  <si>
    <t>11-15</t>
  </si>
  <si>
    <t>Yes</t>
  </si>
  <si>
    <t>10,000 or more</t>
  </si>
  <si>
    <t>Government</t>
  </si>
  <si>
    <t>Most Important</t>
  </si>
  <si>
    <t>Important</t>
  </si>
  <si>
    <t>Important</t>
  </si>
  <si>
    <t>Important</t>
  </si>
  <si>
    <t>Most Important</t>
  </si>
  <si>
    <t>Most Important</t>
  </si>
  <si>
    <t>Important</t>
  </si>
  <si>
    <t>Important</t>
  </si>
  <si>
    <t>Most Important</t>
  </si>
  <si>
    <t>Important</t>
  </si>
  <si>
    <t>No</t>
  </si>
  <si>
    <t>Major Obstacle</t>
  </si>
  <si>
    <t>Major Obstacle</t>
  </si>
  <si>
    <t>Minor Obstacle</t>
  </si>
  <si>
    <t>Minor Obstacle</t>
  </si>
  <si>
    <t>Minor Obstacle</t>
  </si>
  <si>
    <t>Major Obstacle</t>
  </si>
  <si>
    <t>Minor Obstacle</t>
  </si>
  <si>
    <t>Minor Obstacle</t>
  </si>
  <si>
    <t>Major Obstacle</t>
  </si>
  <si>
    <t>Yes</t>
  </si>
  <si>
    <t>IT Staff</t>
  </si>
  <si>
    <t>11-15</t>
  </si>
  <si>
    <t>No</t>
  </si>
  <si>
    <t>1,000-9,999</t>
  </si>
  <si>
    <t>Government</t>
  </si>
  <si>
    <t>Most Important</t>
  </si>
  <si>
    <t>Important</t>
  </si>
  <si>
    <t>Important</t>
  </si>
  <si>
    <t>Important</t>
  </si>
  <si>
    <t>Most Important</t>
  </si>
  <si>
    <t>Most Important</t>
  </si>
  <si>
    <t>Important</t>
  </si>
  <si>
    <t>Important</t>
  </si>
  <si>
    <t>Most Important</t>
  </si>
  <si>
    <t>Important</t>
  </si>
  <si>
    <t>No</t>
  </si>
  <si>
    <t>Major Obstacle</t>
  </si>
  <si>
    <t>Major Obstacle</t>
  </si>
  <si>
    <t>Minor Obstacle</t>
  </si>
  <si>
    <t>Minor Obstacle</t>
  </si>
  <si>
    <t>Minor Obstacle</t>
  </si>
  <si>
    <t>Major Obstacle</t>
  </si>
  <si>
    <t>Minor Obstacle</t>
  </si>
  <si>
    <t>Minor Obstacle</t>
  </si>
  <si>
    <t>Major Obstacle</t>
  </si>
  <si>
    <t>Yes</t>
  </si>
  <si>
    <t>IT Staff</t>
  </si>
  <si>
    <t>11-15</t>
  </si>
  <si>
    <t>No</t>
  </si>
  <si>
    <t>1,000-9,999</t>
  </si>
  <si>
    <t>Government</t>
  </si>
  <si>
    <t>Most Important</t>
  </si>
  <si>
    <t>Most Important</t>
  </si>
  <si>
    <t>Most Important</t>
  </si>
  <si>
    <t>Most Important</t>
  </si>
  <si>
    <t>Most Important</t>
  </si>
  <si>
    <t>No</t>
  </si>
  <si>
    <t>Major Obstacle</t>
  </si>
  <si>
    <t>Minor Obstacle</t>
  </si>
  <si>
    <t>Minor Obstacle</t>
  </si>
  <si>
    <t>Minor Obstacle</t>
  </si>
  <si>
    <t>Not an Obstacle</t>
  </si>
  <si>
    <t>Major Obstacle</t>
  </si>
  <si>
    <t>Not an Obstacle</t>
  </si>
  <si>
    <t>Major Obstacle</t>
  </si>
  <si>
    <t>Major Obstacle</t>
  </si>
  <si>
    <t>Yes</t>
  </si>
  <si>
    <t>Most do not understand that PKI is not difficult, just complex; that    once it is understood, it is relatively simple.  In addition, vendors sell    it as more difficult than it needs to be and don't offer the simple    solutions.</t>
  </si>
  <si>
    <t>Other</t>
  </si>
  <si>
    <t>IT Security</t>
  </si>
  <si>
    <t>6-10</t>
  </si>
  <si>
    <t>No</t>
  </si>
  <si>
    <t>1,000-9,999</t>
  </si>
  <si>
    <t>Government</t>
  </si>
  <si>
    <t>Important</t>
  </si>
  <si>
    <t>Important</t>
  </si>
  <si>
    <t>Important</t>
  </si>
  <si>
    <t>Important</t>
  </si>
  <si>
    <t>Important</t>
  </si>
  <si>
    <t>Important</t>
  </si>
  <si>
    <t>Important</t>
  </si>
  <si>
    <t>Important</t>
  </si>
  <si>
    <t>Important</t>
  </si>
  <si>
    <t>Important</t>
  </si>
  <si>
    <t>No</t>
  </si>
  <si>
    <t>Minor Obstacle</t>
  </si>
  <si>
    <t>Major Obstacle</t>
  </si>
  <si>
    <t>Major Obstacle</t>
  </si>
  <si>
    <t>Minor Obstacle</t>
  </si>
  <si>
    <t>Major Obstacle</t>
  </si>
  <si>
    <t>Not an Obstacle</t>
  </si>
  <si>
    <t>Minor Obstacle</t>
  </si>
  <si>
    <t>Major Obstacle</t>
  </si>
  <si>
    <t>Minor Obstacle</t>
  </si>
  <si>
    <t>unclear objectives for use across the enterprise;    inconsistent security functions across applications</t>
  </si>
  <si>
    <t>Yes</t>
  </si>
  <si>
    <t>Other</t>
  </si>
  <si>
    <t>security analyst</t>
  </si>
  <si>
    <t>16 or more</t>
  </si>
  <si>
    <t>No</t>
  </si>
  <si>
    <t>10,000 or more</t>
  </si>
  <si>
    <t>Government</t>
  </si>
  <si>
    <t>Most Important</t>
  </si>
  <si>
    <t>Most Important</t>
  </si>
  <si>
    <t>Important</t>
  </si>
  <si>
    <t>Important</t>
  </si>
  <si>
    <t>Important</t>
  </si>
  <si>
    <t>Not Important</t>
  </si>
  <si>
    <t>Not Important</t>
  </si>
  <si>
    <t>Important</t>
  </si>
  <si>
    <t>Most Important</t>
  </si>
  <si>
    <t>Important</t>
  </si>
  <si>
    <t>No</t>
  </si>
  <si>
    <t>Major Obstacle</t>
  </si>
  <si>
    <t>Minor Obstacle</t>
  </si>
  <si>
    <t>Major Obstacle</t>
  </si>
  <si>
    <t>Not an Obstacle</t>
  </si>
  <si>
    <t>Minor Obstacle</t>
  </si>
  <si>
    <t>Major Obstacle</t>
  </si>
  <si>
    <t>Not an Obstacle</t>
  </si>
  <si>
    <t>Major Obstacle</t>
  </si>
  <si>
    <t>Major Obstacle</t>
  </si>
  <si>
    <t>No</t>
  </si>
  <si>
    <t>The cumbersome, complex and unnecessary X509 digital cert format is a    major problem...</t>
  </si>
  <si>
    <t>IT Management</t>
  </si>
  <si>
    <t>6-10</t>
  </si>
  <si>
    <t>Yes</t>
  </si>
  <si>
    <t>10,000 or more</t>
  </si>
  <si>
    <t>professional services</t>
  </si>
  <si>
    <t>Important</t>
  </si>
  <si>
    <t>Most Important</t>
  </si>
  <si>
    <t>Important</t>
  </si>
  <si>
    <t>Important</t>
  </si>
  <si>
    <t>Most Important</t>
  </si>
  <si>
    <t>No</t>
  </si>
  <si>
    <t>Major Obstacle</t>
  </si>
  <si>
    <t>Major Obstacle</t>
  </si>
  <si>
    <t>Major Obstacle</t>
  </si>
  <si>
    <t>Major Obstacle</t>
  </si>
  <si>
    <t>Minor Obstacle</t>
  </si>
  <si>
    <t>Not an Obstacle</t>
  </si>
  <si>
    <t>Minor Obstacle</t>
  </si>
  <si>
    <t>Major Obstacle</t>
  </si>
  <si>
    <t>Minor Obstacle</t>
  </si>
  <si>
    <t>Yes</t>
  </si>
  <si>
    <t>We have a global PKI infrastructure and it is corporate policy that    access into the corporate network is by certificate.  The main issues we    face are lack of applications to utilise it, user resistance to certs based    on previous experience, the perception that anything to do with the Internet    is quick and cheap so why can't we just use SSL like everyone else, cost of    cert management.  My main headache at the moment is how do we safely and    efficiently extend to work with 3rd parties and external contractors.</t>
  </si>
  <si>
    <t>Other</t>
  </si>
  <si>
    <t>Director of Architecture</t>
  </si>
  <si>
    <t>6-10</t>
  </si>
  <si>
    <t>No</t>
  </si>
  <si>
    <t>10,000 or more</t>
  </si>
  <si>
    <t>non-Computer</t>
  </si>
  <si>
    <t>Important</t>
  </si>
  <si>
    <t>Most Important</t>
  </si>
  <si>
    <t>Most Important</t>
  </si>
  <si>
    <t>Important</t>
  </si>
  <si>
    <t>Important</t>
  </si>
  <si>
    <t>Most Important</t>
  </si>
  <si>
    <t>Most Important</t>
  </si>
  <si>
    <t>Important</t>
  </si>
  <si>
    <t>Most Important</t>
  </si>
  <si>
    <t>Important</t>
  </si>
  <si>
    <t>No</t>
  </si>
  <si>
    <t>Major Obstacle</t>
  </si>
  <si>
    <t>Minor Obstacle</t>
  </si>
  <si>
    <t>Major Obstacle</t>
  </si>
  <si>
    <t>Major Obstacle</t>
  </si>
  <si>
    <t>Major Obstacle</t>
  </si>
  <si>
    <t>Minor Obstacle</t>
  </si>
  <si>
    <t>Minor Obstacle</t>
  </si>
  <si>
    <t>Minor Obstacle</t>
  </si>
  <si>
    <t>Minor Obstacle</t>
  </si>
  <si>
    <t>Yes</t>
  </si>
  <si>
    <t>Software Developer</t>
  </si>
  <si>
    <t>6-10</t>
  </si>
  <si>
    <t>No</t>
  </si>
  <si>
    <t>10,000 or more</t>
  </si>
  <si>
    <t>Computer-related</t>
  </si>
  <si>
    <t>Important</t>
  </si>
  <si>
    <t>Most Important</t>
  </si>
  <si>
    <t>Important</t>
  </si>
  <si>
    <t>Important</t>
  </si>
  <si>
    <t>Most Important</t>
  </si>
  <si>
    <t>Important</t>
  </si>
  <si>
    <t>Important</t>
  </si>
  <si>
    <t>Important</t>
  </si>
  <si>
    <t>Most Important</t>
  </si>
  <si>
    <t>Not Important</t>
  </si>
  <si>
    <t>No</t>
  </si>
  <si>
    <t>Minor Obstacle</t>
  </si>
  <si>
    <t>Minor Obstacle</t>
  </si>
  <si>
    <t>Minor Obstacle</t>
  </si>
  <si>
    <t>Minor Obstacle</t>
  </si>
  <si>
    <t>Minor Obstacle</t>
  </si>
  <si>
    <t>Minor Obstacle</t>
  </si>
  <si>
    <t>Major Obstacle</t>
  </si>
  <si>
    <t>Major Obstacle</t>
  </si>
  <si>
    <t>Major Obstacle</t>
  </si>
  <si>
    <t>Yes</t>
  </si>
  <si>
    <t>IT Management</t>
  </si>
  <si>
    <t>Yes</t>
  </si>
  <si>
    <t>10,000 or more</t>
  </si>
  <si>
    <t>Government</t>
  </si>
  <si>
    <t>Important</t>
  </si>
  <si>
    <t>Important</t>
  </si>
  <si>
    <t>Important</t>
  </si>
  <si>
    <t>Important</t>
  </si>
  <si>
    <t>Important</t>
  </si>
  <si>
    <t>Important</t>
  </si>
  <si>
    <t>Most Important</t>
  </si>
  <si>
    <t>Not Important</t>
  </si>
  <si>
    <t>Important</t>
  </si>
  <si>
    <t>Not Important</t>
  </si>
  <si>
    <t>No</t>
  </si>
  <si>
    <t>Major Obstacle</t>
  </si>
  <si>
    <t>Minor Obstacle</t>
  </si>
  <si>
    <t>Not an Obstacle</t>
  </si>
  <si>
    <t>Not an Obstacle</t>
  </si>
  <si>
    <t>Minor Obstacle</t>
  </si>
  <si>
    <t>Major Obstacle</t>
  </si>
  <si>
    <t>Major Obstacle</t>
  </si>
  <si>
    <t>Minor Obstacle</t>
  </si>
  <si>
    <t>Major Obstacle</t>
  </si>
  <si>
    <t>Yes</t>
  </si>
  <si>
    <t>PKI vendors and consultant always tell you that you need to spend    millions of dollars, regardless of how minor your needs are. For exmaple, if    you want to issue few hundred certificates to your employees for internal    use, the free Microsoft Certificate Server is as good as any high-priced PKI    software. You also do not need to spend hundreds of thousands of dollars on    CP and CPS since your employees are already bound by other employment    agreements.</t>
  </si>
  <si>
    <t>IT Management</t>
  </si>
  <si>
    <t>6-10</t>
  </si>
  <si>
    <t>No</t>
  </si>
  <si>
    <t>10,000 or more</t>
  </si>
  <si>
    <t>Other Services</t>
  </si>
  <si>
    <t>Most Important</t>
  </si>
  <si>
    <t>Most Important</t>
  </si>
  <si>
    <t>Most Important</t>
  </si>
  <si>
    <t>Most Important</t>
  </si>
  <si>
    <t>Most Important</t>
  </si>
  <si>
    <t>Important</t>
  </si>
  <si>
    <t>Most Important</t>
  </si>
  <si>
    <t>Important</t>
  </si>
  <si>
    <t>Most Important</t>
  </si>
  <si>
    <t>Important</t>
  </si>
  <si>
    <t>Yes</t>
  </si>
  <si>
    <t>Major Obstacle</t>
  </si>
  <si>
    <t>Minor Obstacle</t>
  </si>
  <si>
    <t>Minor Obstacle</t>
  </si>
  <si>
    <t>Major Obstacle</t>
  </si>
  <si>
    <t>Minor Obstacle</t>
  </si>
  <si>
    <t>Major Obstacle</t>
  </si>
  <si>
    <t>Major Obstacle</t>
  </si>
  <si>
    <t>Minor Obstacle</t>
  </si>
  <si>
    <t>Major Obstacle</t>
  </si>
  <si>
    <t>Yes</t>
  </si>
  <si>
    <t>We have observed some difficulties regarding the privacy. The principal    difficulty is the constitution of a database of all the users at the CA. It    is probably not a major obstacle in a small business but it is a problem in    government organizatio</t>
  </si>
  <si>
    <t>IT Management</t>
  </si>
  <si>
    <t>Yes</t>
  </si>
  <si>
    <t>10,000 or more</t>
  </si>
  <si>
    <t>Government</t>
  </si>
  <si>
    <t>Important</t>
  </si>
  <si>
    <t>Not Important</t>
  </si>
  <si>
    <t>Most Important</t>
  </si>
  <si>
    <t>Most Important</t>
  </si>
  <si>
    <t>Not Important</t>
  </si>
  <si>
    <t>Important</t>
  </si>
  <si>
    <t>Not Important</t>
  </si>
  <si>
    <t>Not Important</t>
  </si>
  <si>
    <t>Not Important</t>
  </si>
  <si>
    <t>Not Important</t>
  </si>
  <si>
    <t>No</t>
  </si>
  <si>
    <t>Major Obstacle</t>
  </si>
  <si>
    <t>Minor Obstacle</t>
  </si>
  <si>
    <t>Major Obstacle</t>
  </si>
  <si>
    <t>Minor Obstacle</t>
  </si>
  <si>
    <t>Not an Obstacle</t>
  </si>
  <si>
    <t>Not an Obstacle</t>
  </si>
  <si>
    <t>Minor Obstacle</t>
  </si>
  <si>
    <t>Minor Obstacle</t>
  </si>
  <si>
    <t>Minor Obstacle</t>
  </si>
  <si>
    <t>Yes</t>
  </si>
  <si>
    <t>Other</t>
  </si>
  <si>
    <t>PKI First Officer</t>
  </si>
  <si>
    <t>Yes</t>
  </si>
  <si>
    <t>100-499</t>
  </si>
  <si>
    <t>Government</t>
  </si>
  <si>
    <t>Most Important</t>
  </si>
  <si>
    <t>Most Important</t>
  </si>
  <si>
    <t>Important</t>
  </si>
  <si>
    <t>No</t>
  </si>
  <si>
    <t>Minor Obstacle</t>
  </si>
  <si>
    <t>Minor Obstacle</t>
  </si>
  <si>
    <t>Minor Obstacle</t>
  </si>
  <si>
    <t>Minor Obstacle</t>
  </si>
  <si>
    <t>Major Obstacle</t>
  </si>
  <si>
    <t>Major Obstacle</t>
  </si>
  <si>
    <t>Minor Obstacle</t>
  </si>
  <si>
    <t>Minor Obstacle</t>
  </si>
  <si>
    <t>Yes</t>
  </si>
  <si>
    <t>IT Staff</t>
  </si>
  <si>
    <t>11-15</t>
  </si>
  <si>
    <t>No</t>
  </si>
  <si>
    <t>1,000-9,999</t>
  </si>
  <si>
    <t>Government</t>
  </si>
  <si>
    <t>Not Important</t>
  </si>
  <si>
    <t>Most Important</t>
  </si>
  <si>
    <t>Most Important</t>
  </si>
  <si>
    <t>Most Important</t>
  </si>
  <si>
    <t>Important</t>
  </si>
  <si>
    <t>No</t>
  </si>
  <si>
    <t>Minor Obstacle</t>
  </si>
  <si>
    <t>Minor Obstacle</t>
  </si>
  <si>
    <t>Major Obstacle</t>
  </si>
  <si>
    <t>Minor Obstacle</t>
  </si>
  <si>
    <t>Major Obstacle</t>
  </si>
  <si>
    <t>Major Obstacle</t>
  </si>
  <si>
    <t>Yes</t>
  </si>
  <si>
    <t>Product Developer</t>
  </si>
  <si>
    <t>Yes</t>
  </si>
  <si>
    <t>1,000-9,999</t>
  </si>
  <si>
    <t>Other Services</t>
  </si>
  <si>
    <t>Mobile operator</t>
  </si>
  <si>
    <t>Important</t>
  </si>
  <si>
    <t>Important</t>
  </si>
  <si>
    <t>Most Important</t>
  </si>
  <si>
    <t>Not Important</t>
  </si>
  <si>
    <t>Not Important</t>
  </si>
  <si>
    <t>Most Important</t>
  </si>
  <si>
    <t>Important</t>
  </si>
  <si>
    <t>Important</t>
  </si>
  <si>
    <t>Most Important</t>
  </si>
  <si>
    <t>Not Important</t>
  </si>
  <si>
    <t>Not Important</t>
  </si>
  <si>
    <t>No</t>
  </si>
  <si>
    <t>Major Obstacle</t>
  </si>
  <si>
    <t>Minor Obstacle</t>
  </si>
  <si>
    <t>Minor Obstacle</t>
  </si>
  <si>
    <t>Minor Obstacle</t>
  </si>
  <si>
    <t>Minor Obstacle</t>
  </si>
  <si>
    <t>Major Obstacle</t>
  </si>
  <si>
    <t>Minor Obstacle</t>
  </si>
  <si>
    <t>Minor Obstacle</t>
  </si>
  <si>
    <t>Major Obstacle</t>
  </si>
  <si>
    <t>The MAJOR problem we have found in a deployed PKI is    revocation and recovery process and the items that cause this process.    Nearly 70% of all revocation/recovery is associated with forgotten    passwords.</t>
  </si>
  <si>
    <t>Yes</t>
  </si>
  <si>
    <t>PKI deployment in an already established corporate infrastructure runs    into obstacles such as directory server limitations, legacy data sources,    and interoperability between departments within an organization.  PKI's that    change the way a firm does business are destined to fail, the registration    and use of the certificates has to fold into current use practices.  We have    found that the time it takes to integrate and develop a registration process    that fits the firm, is well worth the time to deploy.  Also, the management    of the infrastructure is often VERY expensive, the cost to manage components    has to be addressed since it is often mundane procedures.  My team and I    have deployed 6 PKI's and have a great deal of experience in the associated    problems encountered.  We have fought the battles including the usual 6    months to determine what a DN should look like, what extensions do I really    need in my certificate, and I forgot my passwords can you help?  Currently    we deplo!     y a hybrid model, named such since it uses both central and distributed key    generation features where appropriate in the certificate generation    function.   This model has been designed to address the obstacles and    lessons learned in the previous 2 deployment models.  Each new component    provides a solution for an obstacle previously determined to be of major    concern.  Forgotten passwords, split key reconstitution for friendly    recovery solutions, automated phone help, and high assurance idenity    processes, each is a unique component that can be included and assure    success in the deployment of the PKI.   Robert M. Shade Ph.D.</t>
  </si>
  <si>
    <t>Other</t>
  </si>
  <si>
    <t>Consultant - Director of PKI Integration BAH</t>
  </si>
  <si>
    <t>16 or more</t>
  </si>
  <si>
    <t>No</t>
  </si>
  <si>
    <t>10,000 or more</t>
  </si>
  <si>
    <t>Government</t>
  </si>
  <si>
    <t>Also Civil Market</t>
  </si>
  <si>
    <t>Most Important</t>
  </si>
  <si>
    <t>Not Important</t>
  </si>
  <si>
    <t>Important</t>
  </si>
  <si>
    <t>Not Important</t>
  </si>
  <si>
    <t>Most Important</t>
  </si>
  <si>
    <t>Most Important</t>
  </si>
  <si>
    <t>Important</t>
  </si>
  <si>
    <t>Not Important</t>
  </si>
  <si>
    <t>Most Important</t>
  </si>
  <si>
    <t>Not Important</t>
  </si>
  <si>
    <t>No</t>
  </si>
  <si>
    <t>Major Obstacle</t>
  </si>
  <si>
    <t>Not an Obstacle</t>
  </si>
  <si>
    <t>Minor Obstacle</t>
  </si>
  <si>
    <t>Minor Obstacle</t>
  </si>
  <si>
    <t>Not an Obstacle</t>
  </si>
  <si>
    <t>Not an Obstacle</t>
  </si>
  <si>
    <t>Minor Obstacle</t>
  </si>
  <si>
    <t>Major Obstacle</t>
  </si>
  <si>
    <t>Minor Obstacle</t>
  </si>
  <si>
    <t>Major Obstacle</t>
  </si>
  <si>
    <t>Low mobility of users when keys are on SmartCard - SC    readers are not a standard PC device yet</t>
  </si>
  <si>
    <t>Yes</t>
  </si>
  <si>
    <t>Daily used applications still don't offer the sufficient level of    support to PKI - common business processes still use hard copy documents    ínstead of signed e-documents. The mobility of users is the second issue -    the users can usually use SmartCard to make digital signatures in the    office, but outside of their company there are total absence of SC readers    to be able to use digital signatures for personal purpose, e.g. signing    private mails, banking transactions, declaration of income etc.</t>
  </si>
  <si>
    <t>IT Staff</t>
  </si>
  <si>
    <t>No</t>
  </si>
  <si>
    <t>500-999</t>
  </si>
  <si>
    <t>IT services &amp; consultancy</t>
  </si>
  <si>
    <t>Important</t>
  </si>
  <si>
    <t>Important</t>
  </si>
  <si>
    <t>Most Important</t>
  </si>
  <si>
    <t>Most Important</t>
  </si>
  <si>
    <t>Important</t>
  </si>
  <si>
    <t>Most Important</t>
  </si>
  <si>
    <t>Not Important</t>
  </si>
  <si>
    <t>Important</t>
  </si>
  <si>
    <t>Most Important</t>
  </si>
  <si>
    <t>Most Important</t>
  </si>
  <si>
    <t>Most Important</t>
  </si>
  <si>
    <t>Privacy protection for web forms.</t>
  </si>
  <si>
    <t>No</t>
  </si>
  <si>
    <t>Major Obstacle</t>
  </si>
  <si>
    <t>Minor Obstacle</t>
  </si>
  <si>
    <t>Major Obstacle</t>
  </si>
  <si>
    <t>Not an Obstacle</t>
  </si>
  <si>
    <t>Not an Obstacle</t>
  </si>
  <si>
    <t>Major Obstacle</t>
  </si>
  <si>
    <t>Major Obstacle</t>
  </si>
  <si>
    <t>Minor Obstacle</t>
  </si>
  <si>
    <t>Minor Obstacle</t>
  </si>
  <si>
    <t>Major Obstacle</t>
  </si>
  <si>
    <t>Poor understanding of what PKI can offer.</t>
  </si>
  <si>
    <t>Yes</t>
  </si>
  <si>
    <t>The present complexity and ongoing management costs associated with    operating a CA and using PKI make it unaffordable unless economies of scale    (large number of users) possible. Management and public assumptions around    use of more simplistic approaches like PINs and SSL, and general lack of    security concerns (or awareness) all add up to a 'tough sell' for what is    clearly the best available solution at this stage.</t>
  </si>
  <si>
    <t>IT Management</t>
  </si>
  <si>
    <t>No</t>
  </si>
  <si>
    <t>10,000 or more</t>
  </si>
  <si>
    <t>Government</t>
  </si>
  <si>
    <t>Most Important</t>
  </si>
  <si>
    <t>Important</t>
  </si>
  <si>
    <t>Important</t>
  </si>
  <si>
    <t>Not Important</t>
  </si>
  <si>
    <t>Not Important</t>
  </si>
  <si>
    <t>Important</t>
  </si>
  <si>
    <t>Important</t>
  </si>
  <si>
    <t>Not Important</t>
  </si>
  <si>
    <t>Important</t>
  </si>
  <si>
    <t>Not Important</t>
  </si>
  <si>
    <t>No</t>
  </si>
  <si>
    <t>Minor Obstacle</t>
  </si>
  <si>
    <t>Minor Obstacle</t>
  </si>
  <si>
    <t>Minor Obstacle</t>
  </si>
  <si>
    <t>Minor Obstacle</t>
  </si>
  <si>
    <t>Not an Obstacle</t>
  </si>
  <si>
    <t>Not an Obstacle</t>
  </si>
  <si>
    <t>Minor Obstacle</t>
  </si>
  <si>
    <t>Minor Obstacle</t>
  </si>
  <si>
    <t>Minor Obstacle</t>
  </si>
  <si>
    <t>Yes</t>
  </si>
  <si>
    <t>Software Developer</t>
  </si>
  <si>
    <t>Yes</t>
  </si>
  <si>
    <t>1,000-9,999</t>
  </si>
  <si>
    <t>Government</t>
  </si>
  <si>
    <t>Most Important</t>
  </si>
  <si>
    <t>Most Important</t>
  </si>
  <si>
    <t>Most Important</t>
  </si>
  <si>
    <t>Most Important</t>
  </si>
  <si>
    <t>Most Important</t>
  </si>
  <si>
    <t>Important</t>
  </si>
  <si>
    <t>Most Important</t>
  </si>
  <si>
    <t>Important</t>
  </si>
  <si>
    <t>Most Important</t>
  </si>
  <si>
    <t>Important</t>
  </si>
  <si>
    <t>Yes</t>
  </si>
  <si>
    <t>Not an Obstacle</t>
  </si>
  <si>
    <t>Major Obstacle</t>
  </si>
  <si>
    <t>Minor Obstacle</t>
  </si>
  <si>
    <t>Minor Obstacle</t>
  </si>
  <si>
    <t>Major Obstacle</t>
  </si>
  <si>
    <t>Major Obstacle</t>
  </si>
  <si>
    <t>Minor Obstacle</t>
  </si>
  <si>
    <t>Minor Obstacle</t>
  </si>
  <si>
    <t>Not an Obstacle</t>
  </si>
  <si>
    <t>Yes</t>
  </si>
  <si>
    <t>Researcher</t>
  </si>
  <si>
    <t>6-10</t>
  </si>
  <si>
    <t>No</t>
  </si>
  <si>
    <t>1-99</t>
  </si>
  <si>
    <t>Other Services</t>
  </si>
  <si>
    <t>Important</t>
  </si>
  <si>
    <t>Important</t>
  </si>
  <si>
    <t>Important</t>
  </si>
  <si>
    <t>Most Important</t>
  </si>
  <si>
    <t>Important</t>
  </si>
  <si>
    <t>Important</t>
  </si>
  <si>
    <t>Important</t>
  </si>
  <si>
    <t>Important</t>
  </si>
  <si>
    <t>Important</t>
  </si>
  <si>
    <t>No</t>
  </si>
  <si>
    <t>Major Obstacle</t>
  </si>
  <si>
    <t>Minor Obstacle</t>
  </si>
  <si>
    <t>Minor Obstacle</t>
  </si>
  <si>
    <t>Major Obstacle</t>
  </si>
  <si>
    <t>Major Obstacle</t>
  </si>
  <si>
    <t>Major Obstacle</t>
  </si>
  <si>
    <t>Minor Obstacle</t>
  </si>
  <si>
    <t>Major Obstacle</t>
  </si>
  <si>
    <t>Minor Obstacle</t>
  </si>
  <si>
    <t>Yes</t>
  </si>
  <si>
    <t>IT Staff</t>
  </si>
  <si>
    <t>No</t>
  </si>
  <si>
    <t>10,000 or more</t>
  </si>
  <si>
    <t>Government</t>
  </si>
  <si>
    <t>Most Important</t>
  </si>
  <si>
    <t>Most Important</t>
  </si>
  <si>
    <t>Most Important</t>
  </si>
  <si>
    <t>Most Important</t>
  </si>
  <si>
    <t>Most Important</t>
  </si>
  <si>
    <t>Most Important</t>
  </si>
  <si>
    <t>Most Important</t>
  </si>
  <si>
    <t>Most Important</t>
  </si>
  <si>
    <t>Most Important</t>
  </si>
  <si>
    <t>Most Important</t>
  </si>
  <si>
    <t>No</t>
  </si>
  <si>
    <t>Major Obstacle</t>
  </si>
  <si>
    <t>Major Obstacle</t>
  </si>
  <si>
    <t>Not an Obstacle</t>
  </si>
  <si>
    <t>Not an Obstacle</t>
  </si>
  <si>
    <t>Minor Obstacle</t>
  </si>
  <si>
    <t>Major Obstacle</t>
  </si>
  <si>
    <t>Not an Obstacle</t>
  </si>
  <si>
    <t>Major Obstacle</t>
  </si>
  <si>
    <t>Major Obstacle</t>
  </si>
  <si>
    <t>Major Obstacle</t>
  </si>
  <si>
    <t>Yes</t>
  </si>
  <si>
    <t>Other</t>
  </si>
  <si>
    <t>IT Consultant</t>
  </si>
  <si>
    <t>16 or more</t>
  </si>
  <si>
    <t>No</t>
  </si>
  <si>
    <t>10,000 or more</t>
  </si>
  <si>
    <t>IT service Provider</t>
  </si>
  <si>
    <t>Important</t>
  </si>
  <si>
    <t>Not Important</t>
  </si>
  <si>
    <t>Most Important</t>
  </si>
  <si>
    <t>Most Important</t>
  </si>
  <si>
    <t>Not Important</t>
  </si>
  <si>
    <t>Most Important</t>
  </si>
  <si>
    <t>Important</t>
  </si>
  <si>
    <t>Not Important</t>
  </si>
  <si>
    <t>Important</t>
  </si>
  <si>
    <t>Important</t>
  </si>
  <si>
    <t>No</t>
  </si>
  <si>
    <t>Major Obstacle</t>
  </si>
  <si>
    <t>Major Obstacle</t>
  </si>
  <si>
    <t>Major Obstacle</t>
  </si>
  <si>
    <t>Major Obstacle</t>
  </si>
  <si>
    <t>Major Obstacle</t>
  </si>
  <si>
    <t>Major Obstacle</t>
  </si>
  <si>
    <t>Major Obstacle</t>
  </si>
  <si>
    <t>Major Obstacle</t>
  </si>
  <si>
    <t>Major Obstacle</t>
  </si>
  <si>
    <t>Major Obstacle</t>
  </si>
  <si>
    <t>Yes</t>
  </si>
  <si>
    <t>Other</t>
  </si>
  <si>
    <t>CEO</t>
  </si>
  <si>
    <t>16 or more</t>
  </si>
  <si>
    <t>No</t>
  </si>
  <si>
    <t>1-99</t>
  </si>
  <si>
    <t>Computer-related</t>
  </si>
  <si>
    <t>Number of Responses</t>
  </si>
  <si>
    <t>Yes</t>
  </si>
  <si>
    <t>No Answer</t>
  </si>
  <si>
    <t>Total</t>
  </si>
  <si>
    <t>Read About PKI</t>
  </si>
  <si>
    <t>Considered Using PKI</t>
  </si>
  <si>
    <t>Used PKI</t>
  </si>
  <si>
    <t>Helped Deploy PKI</t>
  </si>
  <si>
    <t>Developed PKI-related Software</t>
  </si>
  <si>
    <t>Applications</t>
  </si>
  <si>
    <t>Most Important</t>
  </si>
  <si>
    <t>Important</t>
  </si>
  <si>
    <t>Not Important</t>
  </si>
  <si>
    <t>No Answer</t>
  </si>
  <si>
    <t>Total</t>
  </si>
  <si>
    <t>Weight</t>
  </si>
  <si>
    <t>Weight Rank</t>
  </si>
  <si>
    <t>Web Server Security</t>
  </si>
  <si>
    <t>Single Sign On</t>
  </si>
  <si>
    <t>Document Signing</t>
  </si>
  <si>
    <t>Electronic Commerce</t>
  </si>
  <si>
    <t>Virtual Private Network</t>
  </si>
  <si>
    <t>Secure Email</t>
  </si>
  <si>
    <t>Code Signing</t>
  </si>
  <si>
    <t>Secure RPC</t>
  </si>
  <si>
    <t>Web Services Security</t>
  </si>
  <si>
    <t>Secure Wireless LAN</t>
  </si>
  <si>
    <t>Other Application</t>
  </si>
  <si>
    <t>Yes</t>
  </si>
  <si>
    <t>No</t>
  </si>
  <si>
    <t>Total</t>
  </si>
  <si>
    <t>Only Within Organization</t>
  </si>
  <si>
    <t>Obstacles</t>
  </si>
  <si>
    <t>Major Obstacle</t>
  </si>
  <si>
    <t>Minor Obstacle</t>
  </si>
  <si>
    <t>Not an Obstacle</t>
  </si>
  <si>
    <t>No Answer</t>
  </si>
  <si>
    <t>Total</t>
  </si>
  <si>
    <t>Weight</t>
  </si>
  <si>
    <t>Weight Rank</t>
  </si>
  <si>
    <t>Costs Too High</t>
  </si>
  <si>
    <t>Poor Interoperability</t>
  </si>
  <si>
    <t>Hard to Get Started – Too Complex</t>
  </si>
  <si>
    <t>Hard for IT to Maintain</t>
  </si>
  <si>
    <t>Hard for End Users to Use</t>
  </si>
  <si>
    <t>Lack of Management Support</t>
  </si>
  <si>
    <t>Too Much Legal Work Required</t>
  </si>
  <si>
    <t>Software Applications Don't Support It</t>
  </si>
  <si>
    <t>PKI Poorly Understood</t>
  </si>
  <si>
    <t>Other Obstacle</t>
  </si>
  <si>
    <t>Yes</t>
  </si>
  <si>
    <t>No</t>
  </si>
  <si>
    <t>No Answer</t>
  </si>
  <si>
    <t>Total</t>
  </si>
  <si>
    <t>Would Use PKI More</t>
  </si>
  <si>
    <t>Primary Job</t>
  </si>
  <si>
    <t>Rank</t>
  </si>
  <si>
    <t>IT Management</t>
  </si>
  <si>
    <t>IT Staff</t>
  </si>
  <si>
    <t>Non-IT Management</t>
  </si>
  <si>
    <t>Software Developer</t>
  </si>
  <si>
    <t>Product Developer</t>
  </si>
  <si>
    <t>Auditor</t>
  </si>
  <si>
    <t>Lawyer</t>
  </si>
  <si>
    <t>Researcher</t>
  </si>
  <si>
    <t>Other</t>
  </si>
  <si>
    <t xml:space="preserve"> (20 consultants (10%), 6 architects (3%))</t>
  </si>
  <si>
    <t>No Answer</t>
  </si>
  <si>
    <t>Total</t>
  </si>
  <si>
    <t>Years of Experience with Info Security/Privacy</t>
  </si>
  <si>
    <t>Rank</t>
  </si>
  <si>
    <t>Not Applicable</t>
  </si>
  <si>
    <t>No Answer</t>
  </si>
  <si>
    <t>Total</t>
  </si>
  <si>
    <t>Country of Primary Work</t>
  </si>
  <si>
    <t>Rank</t>
  </si>
  <si>
    <t>Country Number</t>
  </si>
  <si>
    <t>USA</t>
  </si>
  <si>
    <t>Canada</t>
  </si>
  <si>
    <t>Japan</t>
  </si>
  <si>
    <t>Sweden</t>
  </si>
  <si>
    <t>Australia</t>
  </si>
  <si>
    <t>Italy</t>
  </si>
  <si>
    <t>United Kingdom</t>
  </si>
  <si>
    <t>Netherlands</t>
  </si>
  <si>
    <t>Czech Republic</t>
  </si>
  <si>
    <t>France</t>
  </si>
  <si>
    <t>Spain</t>
  </si>
  <si>
    <t>Argentina</t>
  </si>
  <si>
    <t>Chile</t>
  </si>
  <si>
    <t>Denmark</t>
  </si>
  <si>
    <t>Finland</t>
  </si>
  <si>
    <t>Germany</t>
  </si>
  <si>
    <t>Ireland</t>
  </si>
  <si>
    <t>South Korea</t>
  </si>
  <si>
    <t>Norway</t>
  </si>
  <si>
    <t>Poland</t>
  </si>
  <si>
    <t>Singapore</t>
  </si>
  <si>
    <t>Slovenia</t>
  </si>
  <si>
    <t>Afghanistan</t>
  </si>
  <si>
    <t>Algeria</t>
  </si>
  <si>
    <t>Brazil</t>
  </si>
  <si>
    <t>Cayman Islands</t>
  </si>
  <si>
    <t>Ecuador</t>
  </si>
  <si>
    <t>Estonia</t>
  </si>
  <si>
    <t>Hong Kong</t>
  </si>
  <si>
    <t>Croatia</t>
  </si>
  <si>
    <t>Portugal</t>
  </si>
  <si>
    <t>Russian Federation</t>
  </si>
  <si>
    <t>Switzerland</t>
  </si>
  <si>
    <t>No Answer</t>
  </si>
  <si>
    <t>Total</t>
  </si>
  <si>
    <t>By Continent</t>
  </si>
  <si>
    <t>North America</t>
  </si>
  <si>
    <t>Europe</t>
  </si>
  <si>
    <t>Asia</t>
  </si>
  <si>
    <t>South and Central America</t>
  </si>
  <si>
    <t>Australia</t>
  </si>
  <si>
    <t>Africa</t>
  </si>
  <si>
    <t>Total Number of Countries</t>
  </si>
  <si>
    <t>Yes</t>
  </si>
  <si>
    <t>No</t>
  </si>
  <si>
    <t>No Answer</t>
  </si>
  <si>
    <t>Total</t>
  </si>
  <si>
    <t>PKI Concerns Limited to</t>
  </si>
  <si>
    <t>Primary Work Country</t>
  </si>
  <si>
    <t>Employer Size</t>
  </si>
  <si>
    <t>Rank</t>
  </si>
  <si>
    <t>No Answer</t>
  </si>
  <si>
    <t>Total</t>
  </si>
  <si>
    <t>Employer Sector Or Industry</t>
  </si>
  <si>
    <t>Rank</t>
  </si>
  <si>
    <t>Education</t>
  </si>
  <si>
    <t>Government</t>
  </si>
  <si>
    <t>Health Care</t>
  </si>
  <si>
    <t>Finance</t>
  </si>
  <si>
    <t>Other Services</t>
  </si>
  <si>
    <t>Sales</t>
  </si>
  <si>
    <t>Manufacturing (Computer-related)</t>
  </si>
  <si>
    <t>Manufacturing (non-Computer)</t>
  </si>
  <si>
    <t>Other</t>
  </si>
  <si>
    <t>(11 software (5%), 13 IT services/consulting (6%))</t>
  </si>
  <si>
    <t>No Answer</t>
  </si>
  <si>
    <t>Total</t>
  </si>
  <si>
    <t>Numerical Versions of Text Values (for Correlations)</t>
  </si>
  <si>
    <t>Other Applications Description</t>
  </si>
  <si>
    <t>OnlyWithinOrganization</t>
  </si>
  <si>
    <t>Median</t>
  </si>
  <si>
    <t>Mean</t>
  </si>
  <si>
    <t>Important</t>
  </si>
  <si>
    <t>Minor Obstacle</t>
  </si>
  <si>
    <t>Most Important</t>
  </si>
  <si>
    <t>Major Obstacle</t>
  </si>
  <si>
    <t>Not Important</t>
  </si>
  <si>
    <t>Not an Obstacle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</si>
</sst>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
    <numFmt numFmtId="166" formatCode="0.00%"/>
    <numFmt numFmtId="167" formatCode="MM/DD/YY"/>
  </numFmts>
  <fonts count="2">
    <font>
      <sz val="10"/>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xf>
    <xf numFmtId="164" fontId="1" fillId="0" borderId="0" xfId="0" applyAlignment="1">
      <alignment/>
    </xf>
    <xf numFmtId="165" fontId="1" fillId="0" borderId="0" xfId="0" applyAlignment="1">
      <alignment horizontal="left"/>
    </xf>
    <xf numFmtId="165" fontId="0" fillId="0" borderId="0" xfId="0" applyAlignment="1">
      <alignment horizontal="left"/>
    </xf>
    <xf numFmtId="166" fontId="0" fillId="0" borderId="0" xfId="0" applyAlignment="1">
      <alignment/>
    </xf>
    <xf numFmtId="166" fontId="0" fillId="0" borderId="0" xfId="0" applyAlignment="1">
      <alignment/>
    </xf>
    <xf numFmtId="164" fontId="0" fillId="0" borderId="0" xfId="0" applyAlignment="1">
      <alignment/>
    </xf>
    <xf numFmtId="164" fontId="1" fillId="0" borderId="0" xfId="0" applyAlignment="1">
      <alignment horizontal="left"/>
    </xf>
    <xf numFmtId="167" fontId="1" fillId="0" borderId="0" xfId="0" applyAlignment="1">
      <alignment/>
    </xf>
    <xf numFmtId="164" fontId="0" fillId="0" borderId="0" xfId="0"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18"/>
  <sheetViews>
    <sheetView workbookViewId="0" topLeftCell="AK1">
      <selection activeCell="AN1" sqref="AN1"/>
    </sheetView>
  </sheetViews>
  <sheetFormatPr defaultColWidth="11.421875" defaultRowHeight="12.75"/>
  <cols>
    <col min="1" max="1" width="13.7109375" style="0" customWidth="1"/>
    <col min="2" max="2" width="19.57421875" style="0" customWidth="1"/>
    <col min="3" max="3" width="9.00390625" style="0" customWidth="1"/>
    <col min="4" max="4" width="16.7109375" style="0" customWidth="1"/>
    <col min="5" max="5" width="27.7109375" style="0" customWidth="1"/>
    <col min="6" max="6" width="18.421875" style="0" customWidth="1"/>
    <col min="7" max="7" width="13.8515625" style="0" customWidth="1"/>
    <col min="8" max="8" width="16.8515625" style="0" customWidth="1"/>
    <col min="9" max="9" width="19.28125" style="0" customWidth="1"/>
    <col min="10" max="10" width="20.57421875" style="0" customWidth="1"/>
    <col min="11" max="12" width="13.140625" style="0" customWidth="1"/>
    <col min="13" max="13" width="11.28125" style="0" customWidth="1"/>
    <col min="14" max="14" width="20.140625" style="0" customWidth="1"/>
    <col min="15" max="15" width="18.8515625" style="0" customWidth="1"/>
    <col min="16" max="16" width="26.8515625" style="0" customWidth="1"/>
    <col min="17" max="17" width="34.421875" style="0" customWidth="1"/>
    <col min="18" max="18" width="21.28125" style="0" customWidth="1"/>
    <col min="19" max="19" width="14.421875" style="0" customWidth="1"/>
    <col min="20" max="20" width="18.421875" style="0" customWidth="1"/>
    <col min="21" max="21" width="30.421875" style="0" customWidth="1"/>
    <col min="22" max="22" width="20.00390625" style="0" customWidth="1"/>
    <col min="23" max="23" width="23.140625" style="0" customWidth="1"/>
    <col min="24" max="24" width="26.00390625" style="0" customWidth="1"/>
    <col min="25" max="25" width="27.7109375" style="0" customWidth="1"/>
    <col min="26" max="26" width="33.421875" style="0" customWidth="1"/>
    <col min="27" max="27" width="20.57421875" style="0" customWidth="1"/>
    <col min="28" max="28" width="24.8515625" style="0" customWidth="1"/>
    <col min="29" max="29" width="28.140625" style="0" customWidth="1"/>
    <col min="30" max="30" width="18.57421875" style="0" customWidth="1"/>
    <col min="31" max="31" width="21.140625" style="0" customWidth="1"/>
    <col min="32" max="32" width="17.421875" style="0" customWidth="1"/>
    <col min="33" max="33" width="53.140625" style="0" customWidth="1"/>
    <col min="34" max="34" width="18.140625" style="0" customWidth="1"/>
    <col min="35" max="35" width="22.00390625" style="0" customWidth="1"/>
    <col min="36" max="36" width="32.57421875" style="0" customWidth="1"/>
    <col min="37" max="37" width="13.28125" style="0" customWidth="1"/>
    <col min="38" max="38" width="27.7109375" style="0" customWidth="1"/>
    <col min="39" max="39" width="25.7109375" style="0" customWidth="1"/>
    <col min="40" max="256" width="11.28125" style="0" customWidth="1"/>
  </cols>
  <sheetData>
    <row r="1" spans="1:255" ht="12.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2" t="s">
        <v>33</v>
      </c>
      <c r="AI1" s="1" t="s">
        <v>34</v>
      </c>
      <c r="AJ1" s="1" t="s">
        <v>35</v>
      </c>
      <c r="AK1" s="1" t="s">
        <v>36</v>
      </c>
      <c r="AL1" s="1" t="s">
        <v>37</v>
      </c>
      <c r="AM1" s="1" t="s">
        <v>38</v>
      </c>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38" ht="12.75">
      <c r="A2">
        <v>1</v>
      </c>
      <c r="B2">
        <v>1</v>
      </c>
      <c r="C2">
        <v>1</v>
      </c>
      <c r="D2">
        <v>1</v>
      </c>
      <c r="G2" t="s">
        <v>39</v>
      </c>
      <c r="H2" t="s">
        <v>40</v>
      </c>
      <c r="I2" t="s">
        <v>41</v>
      </c>
      <c r="J2" t="s">
        <v>42</v>
      </c>
      <c r="O2" t="s">
        <v>43</v>
      </c>
      <c r="R2" t="s">
        <v>44</v>
      </c>
      <c r="S2" t="s">
        <v>45</v>
      </c>
      <c r="T2" t="s">
        <v>46</v>
      </c>
      <c r="U2" t="s">
        <v>47</v>
      </c>
      <c r="V2" t="s">
        <v>48</v>
      </c>
      <c r="W2" t="s">
        <v>49</v>
      </c>
      <c r="X2" t="s">
        <v>50</v>
      </c>
      <c r="Y2" t="s">
        <v>51</v>
      </c>
      <c r="Z2" t="s">
        <v>52</v>
      </c>
      <c r="AA2" t="s">
        <v>53</v>
      </c>
      <c r="AD2" t="s">
        <v>54</v>
      </c>
      <c r="AE2" t="s">
        <v>55</v>
      </c>
      <c r="AF2" t="s">
        <v>56</v>
      </c>
      <c r="AH2" s="3">
        <v>4</v>
      </c>
      <c r="AI2">
        <v>193</v>
      </c>
      <c r="AK2" t="s">
        <v>57</v>
      </c>
      <c r="AL2" t="s">
        <v>58</v>
      </c>
    </row>
    <row r="3" spans="1:38" ht="12.75">
      <c r="A3">
        <v>1</v>
      </c>
      <c r="B3">
        <v>1</v>
      </c>
      <c r="C3">
        <v>1</v>
      </c>
      <c r="D3">
        <v>1</v>
      </c>
      <c r="F3" t="s">
        <v>59</v>
      </c>
      <c r="G3" t="s">
        <v>60</v>
      </c>
      <c r="H3" t="s">
        <v>61</v>
      </c>
      <c r="I3" t="s">
        <v>62</v>
      </c>
      <c r="J3" t="s">
        <v>63</v>
      </c>
      <c r="K3" t="s">
        <v>64</v>
      </c>
      <c r="L3" t="s">
        <v>65</v>
      </c>
      <c r="M3" t="s">
        <v>66</v>
      </c>
      <c r="N3" t="s">
        <v>67</v>
      </c>
      <c r="O3" t="s">
        <v>68</v>
      </c>
      <c r="P3" t="s">
        <v>69</v>
      </c>
      <c r="R3" t="s">
        <v>70</v>
      </c>
      <c r="S3" t="s">
        <v>71</v>
      </c>
      <c r="T3" t="s">
        <v>72</v>
      </c>
      <c r="U3" t="s">
        <v>73</v>
      </c>
      <c r="V3" t="s">
        <v>74</v>
      </c>
      <c r="W3" t="s">
        <v>75</v>
      </c>
      <c r="X3" t="s">
        <v>76</v>
      </c>
      <c r="Y3" t="s">
        <v>77</v>
      </c>
      <c r="Z3" t="s">
        <v>78</v>
      </c>
      <c r="AA3" t="s">
        <v>79</v>
      </c>
      <c r="AB3" t="s">
        <v>80</v>
      </c>
      <c r="AC3" t="s">
        <v>81</v>
      </c>
      <c r="AD3" t="s">
        <v>82</v>
      </c>
      <c r="AE3" t="s">
        <v>83</v>
      </c>
      <c r="AF3" t="s">
        <v>84</v>
      </c>
      <c r="AG3" t="s">
        <v>85</v>
      </c>
      <c r="AH3" s="3">
        <v>5</v>
      </c>
      <c r="AI3">
        <v>193</v>
      </c>
      <c r="AJ3" t="s">
        <v>86</v>
      </c>
      <c r="AK3" t="s">
        <v>87</v>
      </c>
      <c r="AL3" t="s">
        <v>88</v>
      </c>
    </row>
    <row r="4" spans="1:38" ht="12.75">
      <c r="A4">
        <v>1</v>
      </c>
      <c r="D4">
        <v>1</v>
      </c>
      <c r="F4" t="s">
        <v>89</v>
      </c>
      <c r="G4" t="s">
        <v>90</v>
      </c>
      <c r="H4" t="s">
        <v>91</v>
      </c>
      <c r="I4" t="s">
        <v>92</v>
      </c>
      <c r="J4" t="s">
        <v>93</v>
      </c>
      <c r="K4" t="s">
        <v>94</v>
      </c>
      <c r="L4" t="s">
        <v>95</v>
      </c>
      <c r="M4" t="s">
        <v>96</v>
      </c>
      <c r="N4" t="s">
        <v>97</v>
      </c>
      <c r="O4" t="s">
        <v>98</v>
      </c>
      <c r="R4" t="s">
        <v>99</v>
      </c>
      <c r="S4" t="s">
        <v>100</v>
      </c>
      <c r="T4" t="s">
        <v>101</v>
      </c>
      <c r="U4" t="s">
        <v>102</v>
      </c>
      <c r="V4" t="s">
        <v>103</v>
      </c>
      <c r="W4" t="s">
        <v>104</v>
      </c>
      <c r="X4" t="s">
        <v>105</v>
      </c>
      <c r="Y4" t="s">
        <v>106</v>
      </c>
      <c r="Z4" t="s">
        <v>107</v>
      </c>
      <c r="AA4" t="s">
        <v>108</v>
      </c>
      <c r="AD4" t="s">
        <v>109</v>
      </c>
      <c r="AF4" t="s">
        <v>110</v>
      </c>
      <c r="AH4" s="3">
        <v>2</v>
      </c>
      <c r="AI4">
        <v>40</v>
      </c>
      <c r="AJ4" t="s">
        <v>111</v>
      </c>
      <c r="AK4" t="s">
        <v>112</v>
      </c>
      <c r="AL4" t="s">
        <v>113</v>
      </c>
    </row>
    <row r="5" spans="1:38" ht="12.75">
      <c r="A5">
        <v>1</v>
      </c>
      <c r="C5">
        <v>1</v>
      </c>
      <c r="D5">
        <v>1</v>
      </c>
      <c r="E5">
        <v>1</v>
      </c>
      <c r="F5" t="s">
        <v>114</v>
      </c>
      <c r="G5" t="s">
        <v>115</v>
      </c>
      <c r="H5" t="s">
        <v>116</v>
      </c>
      <c r="I5" t="s">
        <v>117</v>
      </c>
      <c r="J5" t="s">
        <v>118</v>
      </c>
      <c r="K5" t="s">
        <v>119</v>
      </c>
      <c r="L5" t="s">
        <v>120</v>
      </c>
      <c r="M5" t="s">
        <v>121</v>
      </c>
      <c r="N5" t="s">
        <v>122</v>
      </c>
      <c r="O5" t="s">
        <v>123</v>
      </c>
      <c r="R5" t="s">
        <v>124</v>
      </c>
      <c r="X5" t="s">
        <v>125</v>
      </c>
      <c r="Y5" t="s">
        <v>126</v>
      </c>
      <c r="Z5" t="s">
        <v>127</v>
      </c>
      <c r="AA5" t="s">
        <v>128</v>
      </c>
      <c r="AB5" t="s">
        <v>129</v>
      </c>
      <c r="AC5" t="s">
        <v>130</v>
      </c>
      <c r="AD5" t="s">
        <v>131</v>
      </c>
      <c r="AF5" t="s">
        <v>132</v>
      </c>
      <c r="AH5" s="3">
        <v>5</v>
      </c>
      <c r="AI5">
        <v>43</v>
      </c>
      <c r="AK5" t="s">
        <v>133</v>
      </c>
      <c r="AL5" t="s">
        <v>134</v>
      </c>
    </row>
    <row r="6" spans="1:38" ht="12.75">
      <c r="A6">
        <v>1</v>
      </c>
      <c r="B6">
        <v>1</v>
      </c>
      <c r="C6">
        <v>1</v>
      </c>
      <c r="F6" t="s">
        <v>135</v>
      </c>
      <c r="G6" t="s">
        <v>136</v>
      </c>
      <c r="H6" t="s">
        <v>137</v>
      </c>
      <c r="I6" t="s">
        <v>138</v>
      </c>
      <c r="J6" t="s">
        <v>139</v>
      </c>
      <c r="K6" t="s">
        <v>140</v>
      </c>
      <c r="L6" t="s">
        <v>141</v>
      </c>
      <c r="M6" t="s">
        <v>142</v>
      </c>
      <c r="N6" t="s">
        <v>143</v>
      </c>
      <c r="O6" t="s">
        <v>144</v>
      </c>
      <c r="P6" t="s">
        <v>145</v>
      </c>
      <c r="R6" t="s">
        <v>146</v>
      </c>
      <c r="S6" t="s">
        <v>147</v>
      </c>
      <c r="T6" t="s">
        <v>148</v>
      </c>
      <c r="U6" t="s">
        <v>149</v>
      </c>
      <c r="V6" t="s">
        <v>150</v>
      </c>
      <c r="W6" t="s">
        <v>151</v>
      </c>
      <c r="X6" t="s">
        <v>152</v>
      </c>
      <c r="Y6" t="s">
        <v>153</v>
      </c>
      <c r="Z6" t="s">
        <v>154</v>
      </c>
      <c r="AA6" t="s">
        <v>155</v>
      </c>
      <c r="AB6" t="s">
        <v>156</v>
      </c>
      <c r="AD6" t="s">
        <v>157</v>
      </c>
      <c r="AF6" t="s">
        <v>158</v>
      </c>
      <c r="AG6" t="s">
        <v>159</v>
      </c>
      <c r="AH6" s="3" t="s">
        <v>160</v>
      </c>
      <c r="AI6">
        <v>1</v>
      </c>
      <c r="AJ6" t="s">
        <v>161</v>
      </c>
      <c r="AK6" t="s">
        <v>162</v>
      </c>
      <c r="AL6" t="s">
        <v>163</v>
      </c>
    </row>
    <row r="7" spans="1:38" ht="12.75">
      <c r="A7">
        <v>1</v>
      </c>
      <c r="B7">
        <v>1</v>
      </c>
      <c r="C7">
        <v>1</v>
      </c>
      <c r="D7">
        <v>1</v>
      </c>
      <c r="E7">
        <v>1</v>
      </c>
      <c r="F7" t="s">
        <v>164</v>
      </c>
      <c r="G7" t="s">
        <v>165</v>
      </c>
      <c r="H7" t="s">
        <v>166</v>
      </c>
      <c r="I7" t="s">
        <v>167</v>
      </c>
      <c r="J7" t="s">
        <v>168</v>
      </c>
      <c r="K7" t="s">
        <v>169</v>
      </c>
      <c r="L7" t="s">
        <v>170</v>
      </c>
      <c r="M7" t="s">
        <v>171</v>
      </c>
      <c r="N7" t="s">
        <v>172</v>
      </c>
      <c r="O7" t="s">
        <v>173</v>
      </c>
      <c r="R7" t="s">
        <v>174</v>
      </c>
      <c r="S7" t="s">
        <v>175</v>
      </c>
      <c r="T7" t="s">
        <v>176</v>
      </c>
      <c r="U7" t="s">
        <v>177</v>
      </c>
      <c r="V7" t="s">
        <v>178</v>
      </c>
      <c r="W7" t="s">
        <v>179</v>
      </c>
      <c r="X7" t="s">
        <v>180</v>
      </c>
      <c r="Y7" t="s">
        <v>181</v>
      </c>
      <c r="Z7" t="s">
        <v>182</v>
      </c>
      <c r="AA7" t="s">
        <v>183</v>
      </c>
      <c r="AD7" t="s">
        <v>184</v>
      </c>
      <c r="AF7" t="s">
        <v>185</v>
      </c>
      <c r="AH7" s="3">
        <v>5</v>
      </c>
      <c r="AI7">
        <v>1</v>
      </c>
      <c r="AJ7" t="s">
        <v>186</v>
      </c>
      <c r="AK7" t="s">
        <v>187</v>
      </c>
      <c r="AL7" t="s">
        <v>188</v>
      </c>
    </row>
    <row r="8" spans="1:38" ht="12.75">
      <c r="A8">
        <v>1</v>
      </c>
      <c r="B8">
        <v>1</v>
      </c>
      <c r="C8">
        <v>1</v>
      </c>
      <c r="D8">
        <v>1</v>
      </c>
      <c r="F8" t="s">
        <v>189</v>
      </c>
      <c r="G8" t="s">
        <v>190</v>
      </c>
      <c r="H8" t="s">
        <v>191</v>
      </c>
      <c r="I8" t="s">
        <v>192</v>
      </c>
      <c r="J8" t="s">
        <v>193</v>
      </c>
      <c r="K8" t="s">
        <v>194</v>
      </c>
      <c r="M8" t="s">
        <v>195</v>
      </c>
      <c r="N8" t="s">
        <v>196</v>
      </c>
      <c r="O8" t="s">
        <v>197</v>
      </c>
      <c r="R8" t="s">
        <v>198</v>
      </c>
      <c r="S8" t="s">
        <v>199</v>
      </c>
      <c r="T8" t="s">
        <v>200</v>
      </c>
      <c r="U8" t="s">
        <v>201</v>
      </c>
      <c r="V8" t="s">
        <v>202</v>
      </c>
      <c r="W8" t="s">
        <v>203</v>
      </c>
      <c r="X8" t="s">
        <v>204</v>
      </c>
      <c r="Y8" t="s">
        <v>205</v>
      </c>
      <c r="Z8" t="s">
        <v>206</v>
      </c>
      <c r="AA8" t="s">
        <v>207</v>
      </c>
      <c r="AD8" t="s">
        <v>208</v>
      </c>
      <c r="AF8" t="s">
        <v>209</v>
      </c>
      <c r="AH8" s="3">
        <v>5</v>
      </c>
      <c r="AI8">
        <v>40</v>
      </c>
      <c r="AK8" t="s">
        <v>210</v>
      </c>
      <c r="AL8" t="s">
        <v>211</v>
      </c>
    </row>
    <row r="9" spans="1:38" ht="12.75">
      <c r="A9">
        <v>1</v>
      </c>
      <c r="B9">
        <v>1</v>
      </c>
      <c r="C9">
        <v>1</v>
      </c>
      <c r="D9">
        <v>1</v>
      </c>
      <c r="E9">
        <v>1</v>
      </c>
      <c r="F9" t="s">
        <v>212</v>
      </c>
      <c r="G9" t="s">
        <v>213</v>
      </c>
      <c r="H9" t="s">
        <v>214</v>
      </c>
      <c r="I9" t="s">
        <v>215</v>
      </c>
      <c r="J9" t="s">
        <v>216</v>
      </c>
      <c r="K9" t="s">
        <v>217</v>
      </c>
      <c r="L9" t="s">
        <v>218</v>
      </c>
      <c r="M9" t="s">
        <v>219</v>
      </c>
      <c r="N9" t="s">
        <v>220</v>
      </c>
      <c r="O9" t="s">
        <v>221</v>
      </c>
      <c r="R9" t="s">
        <v>222</v>
      </c>
      <c r="S9" t="s">
        <v>223</v>
      </c>
      <c r="T9" t="s">
        <v>224</v>
      </c>
      <c r="U9" t="s">
        <v>225</v>
      </c>
      <c r="V9" t="s">
        <v>226</v>
      </c>
      <c r="W9" t="s">
        <v>227</v>
      </c>
      <c r="X9" t="s">
        <v>228</v>
      </c>
      <c r="Y9" t="s">
        <v>229</v>
      </c>
      <c r="Z9" t="s">
        <v>230</v>
      </c>
      <c r="AA9" t="s">
        <v>231</v>
      </c>
      <c r="AD9" t="s">
        <v>232</v>
      </c>
      <c r="AF9" t="s">
        <v>233</v>
      </c>
      <c r="AH9" s="3" t="s">
        <v>234</v>
      </c>
      <c r="AI9">
        <v>1</v>
      </c>
      <c r="AJ9" t="s">
        <v>235</v>
      </c>
      <c r="AK9" t="s">
        <v>236</v>
      </c>
      <c r="AL9" t="s">
        <v>237</v>
      </c>
    </row>
    <row r="10" spans="1:38" ht="12.75">
      <c r="A10">
        <v>1</v>
      </c>
      <c r="B10">
        <v>1</v>
      </c>
      <c r="C10">
        <v>1</v>
      </c>
      <c r="E10">
        <v>1</v>
      </c>
      <c r="F10" t="s">
        <v>238</v>
      </c>
      <c r="G10" t="s">
        <v>239</v>
      </c>
      <c r="H10" t="s">
        <v>240</v>
      </c>
      <c r="I10" t="s">
        <v>241</v>
      </c>
      <c r="J10" t="s">
        <v>242</v>
      </c>
      <c r="K10" t="s">
        <v>243</v>
      </c>
      <c r="L10" t="s">
        <v>244</v>
      </c>
      <c r="M10" t="s">
        <v>245</v>
      </c>
      <c r="N10" t="s">
        <v>246</v>
      </c>
      <c r="O10" t="s">
        <v>247</v>
      </c>
      <c r="P10" t="s">
        <v>248</v>
      </c>
      <c r="R10" t="s">
        <v>249</v>
      </c>
      <c r="S10" t="s">
        <v>250</v>
      </c>
      <c r="T10" t="s">
        <v>251</v>
      </c>
      <c r="U10" t="s">
        <v>252</v>
      </c>
      <c r="V10" t="s">
        <v>253</v>
      </c>
      <c r="W10" t="s">
        <v>254</v>
      </c>
      <c r="X10" t="s">
        <v>255</v>
      </c>
      <c r="Y10" t="s">
        <v>256</v>
      </c>
      <c r="Z10" t="s">
        <v>257</v>
      </c>
      <c r="AA10" t="s">
        <v>258</v>
      </c>
      <c r="AD10" t="s">
        <v>259</v>
      </c>
      <c r="AF10" t="s">
        <v>260</v>
      </c>
      <c r="AH10" s="3" t="s">
        <v>261</v>
      </c>
      <c r="AI10">
        <v>1</v>
      </c>
      <c r="AJ10" t="s">
        <v>262</v>
      </c>
      <c r="AK10" t="s">
        <v>263</v>
      </c>
      <c r="AL10" t="s">
        <v>264</v>
      </c>
    </row>
    <row r="11" spans="1:39" ht="12.75">
      <c r="A11">
        <v>1</v>
      </c>
      <c r="C11">
        <v>1</v>
      </c>
      <c r="G11" t="s">
        <v>265</v>
      </c>
      <c r="H11" t="s">
        <v>266</v>
      </c>
      <c r="K11" t="s">
        <v>267</v>
      </c>
      <c r="N11" t="s">
        <v>268</v>
      </c>
      <c r="R11" t="s">
        <v>269</v>
      </c>
      <c r="U11" t="s">
        <v>270</v>
      </c>
      <c r="W11" t="s">
        <v>271</v>
      </c>
      <c r="AA11" t="s">
        <v>272</v>
      </c>
      <c r="AD11" t="s">
        <v>273</v>
      </c>
      <c r="AF11" t="s">
        <v>274</v>
      </c>
      <c r="AH11" s="3">
        <v>1</v>
      </c>
      <c r="AI11">
        <v>1</v>
      </c>
      <c r="AJ11" t="s">
        <v>275</v>
      </c>
      <c r="AK11" t="s">
        <v>276</v>
      </c>
      <c r="AL11">
        <v>10</v>
      </c>
      <c r="AM11" t="s">
        <v>277</v>
      </c>
    </row>
    <row r="12" spans="2:38" ht="12.75">
      <c r="B12">
        <v>1</v>
      </c>
      <c r="F12" t="s">
        <v>278</v>
      </c>
      <c r="G12" t="s">
        <v>279</v>
      </c>
      <c r="H12" t="s">
        <v>280</v>
      </c>
      <c r="I12" t="s">
        <v>281</v>
      </c>
      <c r="J12" t="s">
        <v>282</v>
      </c>
      <c r="K12" t="s">
        <v>283</v>
      </c>
      <c r="L12" t="s">
        <v>284</v>
      </c>
      <c r="M12" t="s">
        <v>285</v>
      </c>
      <c r="N12" t="s">
        <v>286</v>
      </c>
      <c r="R12" t="s">
        <v>287</v>
      </c>
      <c r="S12" t="s">
        <v>288</v>
      </c>
      <c r="T12" t="s">
        <v>289</v>
      </c>
      <c r="U12" t="s">
        <v>290</v>
      </c>
      <c r="V12" t="s">
        <v>291</v>
      </c>
      <c r="W12" t="s">
        <v>292</v>
      </c>
      <c r="X12" t="s">
        <v>293</v>
      </c>
      <c r="Y12" t="s">
        <v>294</v>
      </c>
      <c r="Z12" t="s">
        <v>295</v>
      </c>
      <c r="AA12" t="s">
        <v>296</v>
      </c>
      <c r="AD12" t="s">
        <v>297</v>
      </c>
      <c r="AF12" t="s">
        <v>298</v>
      </c>
      <c r="AH12" s="3" t="s">
        <v>299</v>
      </c>
      <c r="AI12">
        <v>1</v>
      </c>
      <c r="AJ12" t="s">
        <v>300</v>
      </c>
      <c r="AK12" t="s">
        <v>301</v>
      </c>
      <c r="AL12" t="s">
        <v>302</v>
      </c>
    </row>
    <row r="13" spans="1:38" ht="12.75">
      <c r="A13">
        <v>1</v>
      </c>
      <c r="B13">
        <v>1</v>
      </c>
      <c r="C13">
        <v>1</v>
      </c>
      <c r="D13">
        <v>1</v>
      </c>
      <c r="E13">
        <v>1</v>
      </c>
      <c r="F13" t="s">
        <v>303</v>
      </c>
      <c r="G13" t="s">
        <v>304</v>
      </c>
      <c r="H13" t="s">
        <v>305</v>
      </c>
      <c r="I13" t="s">
        <v>306</v>
      </c>
      <c r="J13" t="s">
        <v>307</v>
      </c>
      <c r="K13" t="s">
        <v>308</v>
      </c>
      <c r="L13" t="s">
        <v>309</v>
      </c>
      <c r="M13" t="s">
        <v>310</v>
      </c>
      <c r="N13" t="s">
        <v>311</v>
      </c>
      <c r="O13" t="s">
        <v>312</v>
      </c>
      <c r="P13" t="s">
        <v>313</v>
      </c>
      <c r="R13" t="s">
        <v>314</v>
      </c>
      <c r="S13" t="s">
        <v>315</v>
      </c>
      <c r="T13" t="s">
        <v>316</v>
      </c>
      <c r="U13" t="s">
        <v>317</v>
      </c>
      <c r="V13" t="s">
        <v>318</v>
      </c>
      <c r="W13" t="s">
        <v>319</v>
      </c>
      <c r="X13" t="s">
        <v>320</v>
      </c>
      <c r="Y13" t="s">
        <v>321</v>
      </c>
      <c r="Z13" t="s">
        <v>322</v>
      </c>
      <c r="AA13" t="s">
        <v>323</v>
      </c>
      <c r="AB13" t="s">
        <v>324</v>
      </c>
      <c r="AD13" t="s">
        <v>325</v>
      </c>
      <c r="AF13" t="s">
        <v>326</v>
      </c>
      <c r="AH13" s="3">
        <v>5</v>
      </c>
      <c r="AI13">
        <v>1</v>
      </c>
      <c r="AJ13" t="s">
        <v>327</v>
      </c>
      <c r="AK13" t="s">
        <v>328</v>
      </c>
      <c r="AL13" t="s">
        <v>329</v>
      </c>
    </row>
    <row r="14" spans="1:39" ht="12.75">
      <c r="A14">
        <v>1</v>
      </c>
      <c r="C14">
        <v>1</v>
      </c>
      <c r="F14" t="s">
        <v>330</v>
      </c>
      <c r="G14" t="s">
        <v>331</v>
      </c>
      <c r="H14" t="s">
        <v>332</v>
      </c>
      <c r="I14" t="s">
        <v>333</v>
      </c>
      <c r="J14" t="s">
        <v>334</v>
      </c>
      <c r="K14" t="s">
        <v>335</v>
      </c>
      <c r="L14" t="s">
        <v>336</v>
      </c>
      <c r="M14" t="s">
        <v>337</v>
      </c>
      <c r="N14" t="s">
        <v>338</v>
      </c>
      <c r="O14" t="s">
        <v>339</v>
      </c>
      <c r="R14" t="s">
        <v>340</v>
      </c>
      <c r="S14" t="s">
        <v>341</v>
      </c>
      <c r="T14" t="s">
        <v>342</v>
      </c>
      <c r="U14" t="s">
        <v>343</v>
      </c>
      <c r="V14" t="s">
        <v>344</v>
      </c>
      <c r="W14" t="s">
        <v>345</v>
      </c>
      <c r="X14" t="s">
        <v>346</v>
      </c>
      <c r="Y14" t="s">
        <v>347</v>
      </c>
      <c r="Z14" t="s">
        <v>348</v>
      </c>
      <c r="AA14" t="s">
        <v>349</v>
      </c>
      <c r="AB14" t="s">
        <v>350</v>
      </c>
      <c r="AC14" t="s">
        <v>351</v>
      </c>
      <c r="AD14" t="s">
        <v>352</v>
      </c>
      <c r="AF14" t="s">
        <v>353</v>
      </c>
      <c r="AG14" t="s">
        <v>354</v>
      </c>
      <c r="AH14" s="3" t="s">
        <v>355</v>
      </c>
      <c r="AI14">
        <v>1</v>
      </c>
      <c r="AJ14" t="s">
        <v>356</v>
      </c>
      <c r="AK14" t="s">
        <v>357</v>
      </c>
      <c r="AL14">
        <v>10</v>
      </c>
      <c r="AM14" t="s">
        <v>358</v>
      </c>
    </row>
    <row r="15" spans="1:38" ht="12.75">
      <c r="A15">
        <v>1</v>
      </c>
      <c r="B15">
        <v>1</v>
      </c>
      <c r="C15">
        <v>1</v>
      </c>
      <c r="D15">
        <v>1</v>
      </c>
      <c r="E15">
        <v>1</v>
      </c>
      <c r="F15" t="s">
        <v>359</v>
      </c>
      <c r="G15" t="s">
        <v>360</v>
      </c>
      <c r="H15" t="s">
        <v>361</v>
      </c>
      <c r="I15" t="s">
        <v>362</v>
      </c>
      <c r="J15" t="s">
        <v>363</v>
      </c>
      <c r="K15" t="s">
        <v>364</v>
      </c>
      <c r="L15" t="s">
        <v>365</v>
      </c>
      <c r="M15" t="s">
        <v>366</v>
      </c>
      <c r="N15" t="s">
        <v>367</v>
      </c>
      <c r="O15" t="s">
        <v>368</v>
      </c>
      <c r="R15" t="s">
        <v>369</v>
      </c>
      <c r="S15" t="s">
        <v>370</v>
      </c>
      <c r="T15" t="s">
        <v>371</v>
      </c>
      <c r="U15" t="s">
        <v>372</v>
      </c>
      <c r="V15" t="s">
        <v>373</v>
      </c>
      <c r="W15" t="s">
        <v>374</v>
      </c>
      <c r="X15" t="s">
        <v>375</v>
      </c>
      <c r="Y15" t="s">
        <v>376</v>
      </c>
      <c r="Z15" t="s">
        <v>377</v>
      </c>
      <c r="AA15" t="s">
        <v>378</v>
      </c>
      <c r="AB15" t="s">
        <v>379</v>
      </c>
      <c r="AC15" t="s">
        <v>380</v>
      </c>
      <c r="AD15" t="s">
        <v>381</v>
      </c>
      <c r="AE15" t="s">
        <v>382</v>
      </c>
      <c r="AF15" t="s">
        <v>383</v>
      </c>
      <c r="AH15" s="3">
        <v>5</v>
      </c>
      <c r="AI15">
        <v>1</v>
      </c>
      <c r="AJ15" t="s">
        <v>384</v>
      </c>
      <c r="AK15" t="s">
        <v>385</v>
      </c>
      <c r="AL15" t="s">
        <v>386</v>
      </c>
    </row>
    <row r="16" spans="3:38" ht="12.75">
      <c r="C16">
        <v>1</v>
      </c>
      <c r="F16" t="s">
        <v>387</v>
      </c>
      <c r="G16" t="s">
        <v>388</v>
      </c>
      <c r="H16" t="s">
        <v>389</v>
      </c>
      <c r="I16" t="s">
        <v>390</v>
      </c>
      <c r="J16" t="s">
        <v>391</v>
      </c>
      <c r="K16" t="s">
        <v>392</v>
      </c>
      <c r="L16" t="s">
        <v>393</v>
      </c>
      <c r="M16" t="s">
        <v>394</v>
      </c>
      <c r="N16" t="s">
        <v>395</v>
      </c>
      <c r="O16" t="s">
        <v>396</v>
      </c>
      <c r="R16" t="s">
        <v>397</v>
      </c>
      <c r="S16" t="s">
        <v>398</v>
      </c>
      <c r="T16" t="s">
        <v>399</v>
      </c>
      <c r="U16" t="s">
        <v>400</v>
      </c>
      <c r="V16" t="s">
        <v>401</v>
      </c>
      <c r="W16" t="s">
        <v>402</v>
      </c>
      <c r="X16" t="s">
        <v>403</v>
      </c>
      <c r="Y16" t="s">
        <v>404</v>
      </c>
      <c r="Z16" t="s">
        <v>405</v>
      </c>
      <c r="AA16" t="s">
        <v>406</v>
      </c>
      <c r="AD16" t="s">
        <v>407</v>
      </c>
      <c r="AF16" t="s">
        <v>408</v>
      </c>
      <c r="AH16" s="3" t="s">
        <v>409</v>
      </c>
      <c r="AI16">
        <v>210</v>
      </c>
      <c r="AJ16" t="s">
        <v>410</v>
      </c>
      <c r="AK16" t="s">
        <v>411</v>
      </c>
      <c r="AL16" t="s">
        <v>412</v>
      </c>
    </row>
    <row r="17" spans="1:38" ht="12.75">
      <c r="A17">
        <v>1</v>
      </c>
      <c r="C17">
        <v>1</v>
      </c>
      <c r="D17">
        <v>1</v>
      </c>
      <c r="E17">
        <v>1</v>
      </c>
      <c r="F17" t="s">
        <v>413</v>
      </c>
      <c r="G17" t="s">
        <v>414</v>
      </c>
      <c r="H17" t="s">
        <v>415</v>
      </c>
      <c r="I17" t="s">
        <v>416</v>
      </c>
      <c r="J17" t="s">
        <v>417</v>
      </c>
      <c r="K17" t="s">
        <v>418</v>
      </c>
      <c r="L17" t="s">
        <v>419</v>
      </c>
      <c r="M17" t="s">
        <v>420</v>
      </c>
      <c r="N17" t="s">
        <v>421</v>
      </c>
      <c r="O17" t="s">
        <v>422</v>
      </c>
      <c r="R17" t="s">
        <v>423</v>
      </c>
      <c r="S17" t="s">
        <v>424</v>
      </c>
      <c r="T17" t="s">
        <v>425</v>
      </c>
      <c r="U17" t="s">
        <v>426</v>
      </c>
      <c r="V17" t="s">
        <v>427</v>
      </c>
      <c r="W17" t="s">
        <v>428</v>
      </c>
      <c r="X17" t="s">
        <v>429</v>
      </c>
      <c r="Y17" t="s">
        <v>430</v>
      </c>
      <c r="Z17" t="s">
        <v>431</v>
      </c>
      <c r="AA17" t="s">
        <v>432</v>
      </c>
      <c r="AD17" t="s">
        <v>433</v>
      </c>
      <c r="AF17" t="s">
        <v>434</v>
      </c>
      <c r="AH17" s="3" t="s">
        <v>435</v>
      </c>
      <c r="AI17">
        <v>1</v>
      </c>
      <c r="AJ17" t="s">
        <v>436</v>
      </c>
      <c r="AK17" t="s">
        <v>437</v>
      </c>
      <c r="AL17" t="s">
        <v>438</v>
      </c>
    </row>
    <row r="18" spans="1:38" ht="12.75">
      <c r="A18">
        <v>1</v>
      </c>
      <c r="B18">
        <v>1</v>
      </c>
      <c r="C18">
        <v>1</v>
      </c>
      <c r="D18">
        <v>1</v>
      </c>
      <c r="E18">
        <v>1</v>
      </c>
      <c r="F18" t="s">
        <v>439</v>
      </c>
      <c r="G18" t="s">
        <v>440</v>
      </c>
      <c r="H18" t="s">
        <v>441</v>
      </c>
      <c r="I18" t="s">
        <v>442</v>
      </c>
      <c r="J18" t="s">
        <v>443</v>
      </c>
      <c r="K18" t="s">
        <v>444</v>
      </c>
      <c r="L18" t="s">
        <v>445</v>
      </c>
      <c r="M18" t="s">
        <v>446</v>
      </c>
      <c r="N18" t="s">
        <v>447</v>
      </c>
      <c r="O18" t="s">
        <v>448</v>
      </c>
      <c r="R18" t="s">
        <v>449</v>
      </c>
      <c r="S18" t="s">
        <v>450</v>
      </c>
      <c r="T18" t="s">
        <v>451</v>
      </c>
      <c r="U18" t="s">
        <v>452</v>
      </c>
      <c r="V18" t="s">
        <v>453</v>
      </c>
      <c r="W18" t="s">
        <v>454</v>
      </c>
      <c r="X18" t="s">
        <v>455</v>
      </c>
      <c r="Y18" t="s">
        <v>456</v>
      </c>
      <c r="Z18" t="s">
        <v>457</v>
      </c>
      <c r="AA18" t="s">
        <v>458</v>
      </c>
      <c r="AD18" t="s">
        <v>459</v>
      </c>
      <c r="AF18" t="s">
        <v>460</v>
      </c>
      <c r="AH18" s="3" t="s">
        <v>461</v>
      </c>
      <c r="AI18">
        <v>1</v>
      </c>
      <c r="AJ18" t="s">
        <v>462</v>
      </c>
      <c r="AK18" t="s">
        <v>463</v>
      </c>
      <c r="AL18" t="s">
        <v>464</v>
      </c>
    </row>
    <row r="19" spans="4:38" ht="12.75">
      <c r="D19">
        <v>1</v>
      </c>
      <c r="F19" t="s">
        <v>465</v>
      </c>
      <c r="G19" t="s">
        <v>466</v>
      </c>
      <c r="H19" t="s">
        <v>467</v>
      </c>
      <c r="I19" t="s">
        <v>468</v>
      </c>
      <c r="J19" t="s">
        <v>469</v>
      </c>
      <c r="K19" t="s">
        <v>470</v>
      </c>
      <c r="L19" t="s">
        <v>471</v>
      </c>
      <c r="M19" t="s">
        <v>472</v>
      </c>
      <c r="N19" t="s">
        <v>473</v>
      </c>
      <c r="O19" t="s">
        <v>474</v>
      </c>
      <c r="R19" t="s">
        <v>475</v>
      </c>
      <c r="S19" t="s">
        <v>476</v>
      </c>
      <c r="T19" t="s">
        <v>477</v>
      </c>
      <c r="U19" t="s">
        <v>478</v>
      </c>
      <c r="V19" t="s">
        <v>479</v>
      </c>
      <c r="W19" t="s">
        <v>480</v>
      </c>
      <c r="X19" t="s">
        <v>481</v>
      </c>
      <c r="Y19" t="s">
        <v>482</v>
      </c>
      <c r="Z19" t="s">
        <v>483</v>
      </c>
      <c r="AA19" t="s">
        <v>484</v>
      </c>
      <c r="AD19" t="s">
        <v>485</v>
      </c>
      <c r="AF19" t="s">
        <v>486</v>
      </c>
      <c r="AH19" s="3" t="s">
        <v>487</v>
      </c>
      <c r="AI19">
        <v>1</v>
      </c>
      <c r="AJ19" t="s">
        <v>488</v>
      </c>
      <c r="AK19" t="s">
        <v>489</v>
      </c>
      <c r="AL19" t="s">
        <v>490</v>
      </c>
    </row>
    <row r="20" spans="3:37" ht="12.75">
      <c r="C20">
        <v>1</v>
      </c>
      <c r="D20">
        <v>1</v>
      </c>
      <c r="E20">
        <v>1</v>
      </c>
      <c r="F20" t="s">
        <v>491</v>
      </c>
      <c r="G20" t="s">
        <v>492</v>
      </c>
      <c r="H20" t="s">
        <v>493</v>
      </c>
      <c r="I20" t="s">
        <v>494</v>
      </c>
      <c r="J20" t="s">
        <v>495</v>
      </c>
      <c r="K20" t="s">
        <v>496</v>
      </c>
      <c r="L20" t="s">
        <v>497</v>
      </c>
      <c r="M20" t="s">
        <v>498</v>
      </c>
      <c r="N20" t="s">
        <v>499</v>
      </c>
      <c r="O20" t="s">
        <v>500</v>
      </c>
      <c r="R20" t="s">
        <v>501</v>
      </c>
      <c r="S20" t="s">
        <v>502</v>
      </c>
      <c r="T20" t="s">
        <v>503</v>
      </c>
      <c r="U20" t="s">
        <v>504</v>
      </c>
      <c r="V20" t="s">
        <v>505</v>
      </c>
      <c r="W20" t="s">
        <v>506</v>
      </c>
      <c r="X20" t="s">
        <v>507</v>
      </c>
      <c r="Y20" t="s">
        <v>508</v>
      </c>
      <c r="Z20" t="s">
        <v>509</v>
      </c>
      <c r="AA20" t="s">
        <v>510</v>
      </c>
      <c r="AD20" t="s">
        <v>511</v>
      </c>
      <c r="AF20" t="s">
        <v>512</v>
      </c>
      <c r="AG20" t="s">
        <v>513</v>
      </c>
      <c r="AH20" s="3"/>
      <c r="AI20">
        <v>1</v>
      </c>
      <c r="AJ20" t="s">
        <v>514</v>
      </c>
      <c r="AK20" t="s">
        <v>515</v>
      </c>
    </row>
    <row r="21" spans="1:39" ht="12.75">
      <c r="A21">
        <v>1</v>
      </c>
      <c r="B21">
        <v>1</v>
      </c>
      <c r="C21">
        <v>1</v>
      </c>
      <c r="D21">
        <v>1</v>
      </c>
      <c r="E21">
        <v>1</v>
      </c>
      <c r="F21" t="s">
        <v>516</v>
      </c>
      <c r="G21" t="s">
        <v>517</v>
      </c>
      <c r="H21" t="s">
        <v>518</v>
      </c>
      <c r="I21" t="s">
        <v>519</v>
      </c>
      <c r="J21" t="s">
        <v>520</v>
      </c>
      <c r="K21" t="s">
        <v>521</v>
      </c>
      <c r="L21" t="s">
        <v>522</v>
      </c>
      <c r="M21" t="s">
        <v>523</v>
      </c>
      <c r="N21" t="s">
        <v>524</v>
      </c>
      <c r="O21" t="s">
        <v>525</v>
      </c>
      <c r="R21" t="s">
        <v>526</v>
      </c>
      <c r="S21" t="s">
        <v>527</v>
      </c>
      <c r="T21" t="s">
        <v>528</v>
      </c>
      <c r="U21" t="s">
        <v>529</v>
      </c>
      <c r="V21" t="s">
        <v>530</v>
      </c>
      <c r="W21" t="s">
        <v>531</v>
      </c>
      <c r="X21" t="s">
        <v>532</v>
      </c>
      <c r="Y21" t="s">
        <v>533</v>
      </c>
      <c r="Z21" t="s">
        <v>534</v>
      </c>
      <c r="AA21" t="s">
        <v>535</v>
      </c>
      <c r="AB21" t="s">
        <v>536</v>
      </c>
      <c r="AC21" t="s">
        <v>537</v>
      </c>
      <c r="AD21" t="s">
        <v>538</v>
      </c>
      <c r="AF21" t="s">
        <v>539</v>
      </c>
      <c r="AH21" s="3">
        <v>5</v>
      </c>
      <c r="AI21">
        <v>1</v>
      </c>
      <c r="AJ21" t="s">
        <v>540</v>
      </c>
      <c r="AK21" t="s">
        <v>541</v>
      </c>
      <c r="AL21">
        <v>10</v>
      </c>
      <c r="AM21" t="s">
        <v>542</v>
      </c>
    </row>
    <row r="22" spans="1:38" ht="12.75">
      <c r="A22">
        <v>1</v>
      </c>
      <c r="B22">
        <v>1</v>
      </c>
      <c r="C22">
        <v>1</v>
      </c>
      <c r="D22">
        <v>1</v>
      </c>
      <c r="E22">
        <v>1</v>
      </c>
      <c r="F22" t="s">
        <v>543</v>
      </c>
      <c r="G22" t="s">
        <v>544</v>
      </c>
      <c r="H22" t="s">
        <v>545</v>
      </c>
      <c r="J22" t="s">
        <v>546</v>
      </c>
      <c r="K22" t="s">
        <v>547</v>
      </c>
      <c r="L22" t="s">
        <v>548</v>
      </c>
      <c r="M22" t="s">
        <v>549</v>
      </c>
      <c r="N22" t="s">
        <v>550</v>
      </c>
      <c r="O22" t="s">
        <v>551</v>
      </c>
      <c r="R22" t="s">
        <v>552</v>
      </c>
      <c r="S22" t="s">
        <v>553</v>
      </c>
      <c r="T22" t="s">
        <v>554</v>
      </c>
      <c r="U22" t="s">
        <v>555</v>
      </c>
      <c r="V22" t="s">
        <v>556</v>
      </c>
      <c r="W22" t="s">
        <v>557</v>
      </c>
      <c r="X22" t="s">
        <v>558</v>
      </c>
      <c r="Y22" t="s">
        <v>559</v>
      </c>
      <c r="Z22" t="s">
        <v>560</v>
      </c>
      <c r="AA22" t="s">
        <v>561</v>
      </c>
      <c r="AD22" t="s">
        <v>562</v>
      </c>
      <c r="AF22" t="s">
        <v>563</v>
      </c>
      <c r="AH22" s="3">
        <v>5</v>
      </c>
      <c r="AI22">
        <v>228</v>
      </c>
      <c r="AJ22" t="s">
        <v>564</v>
      </c>
      <c r="AK22" t="s">
        <v>565</v>
      </c>
      <c r="AL22" t="s">
        <v>566</v>
      </c>
    </row>
    <row r="23" spans="1:39" ht="12.75">
      <c r="A23">
        <v>1</v>
      </c>
      <c r="B23">
        <v>1</v>
      </c>
      <c r="C23">
        <v>1</v>
      </c>
      <c r="D23">
        <v>1</v>
      </c>
      <c r="E23">
        <v>1</v>
      </c>
      <c r="F23" t="s">
        <v>567</v>
      </c>
      <c r="G23" t="s">
        <v>568</v>
      </c>
      <c r="H23" t="s">
        <v>569</v>
      </c>
      <c r="I23" t="s">
        <v>570</v>
      </c>
      <c r="J23" t="s">
        <v>571</v>
      </c>
      <c r="K23" t="s">
        <v>572</v>
      </c>
      <c r="L23" t="s">
        <v>573</v>
      </c>
      <c r="M23" t="s">
        <v>574</v>
      </c>
      <c r="N23" t="s">
        <v>575</v>
      </c>
      <c r="O23" t="s">
        <v>576</v>
      </c>
      <c r="R23" t="s">
        <v>577</v>
      </c>
      <c r="S23" t="s">
        <v>578</v>
      </c>
      <c r="T23" t="s">
        <v>579</v>
      </c>
      <c r="U23" t="s">
        <v>580</v>
      </c>
      <c r="V23" t="s">
        <v>581</v>
      </c>
      <c r="W23" t="s">
        <v>582</v>
      </c>
      <c r="X23" t="s">
        <v>583</v>
      </c>
      <c r="Y23" t="s">
        <v>584</v>
      </c>
      <c r="Z23" t="s">
        <v>585</v>
      </c>
      <c r="AA23" t="s">
        <v>586</v>
      </c>
      <c r="AB23" t="s">
        <v>587</v>
      </c>
      <c r="AC23" t="s">
        <v>588</v>
      </c>
      <c r="AD23" t="s">
        <v>589</v>
      </c>
      <c r="AF23" t="s">
        <v>590</v>
      </c>
      <c r="AH23" s="3">
        <v>5</v>
      </c>
      <c r="AI23">
        <v>1</v>
      </c>
      <c r="AJ23" t="s">
        <v>591</v>
      </c>
      <c r="AK23" t="s">
        <v>592</v>
      </c>
      <c r="AL23" t="s">
        <v>593</v>
      </c>
      <c r="AM23" t="s">
        <v>594</v>
      </c>
    </row>
    <row r="24" spans="1:38" ht="12.75">
      <c r="A24">
        <v>1</v>
      </c>
      <c r="B24">
        <v>1</v>
      </c>
      <c r="C24">
        <v>1</v>
      </c>
      <c r="D24">
        <v>1</v>
      </c>
      <c r="E24">
        <v>1</v>
      </c>
      <c r="F24" t="s">
        <v>595</v>
      </c>
      <c r="G24" t="s">
        <v>596</v>
      </c>
      <c r="H24" t="s">
        <v>597</v>
      </c>
      <c r="I24" t="s">
        <v>598</v>
      </c>
      <c r="J24" t="s">
        <v>599</v>
      </c>
      <c r="K24" t="s">
        <v>600</v>
      </c>
      <c r="L24" t="s">
        <v>601</v>
      </c>
      <c r="M24" t="s">
        <v>602</v>
      </c>
      <c r="N24" t="s">
        <v>603</v>
      </c>
      <c r="O24" t="s">
        <v>604</v>
      </c>
      <c r="R24" t="s">
        <v>605</v>
      </c>
      <c r="S24" t="s">
        <v>606</v>
      </c>
      <c r="T24" t="s">
        <v>607</v>
      </c>
      <c r="U24" t="s">
        <v>608</v>
      </c>
      <c r="V24" t="s">
        <v>609</v>
      </c>
      <c r="W24" t="s">
        <v>610</v>
      </c>
      <c r="X24" t="s">
        <v>611</v>
      </c>
      <c r="Y24" t="s">
        <v>612</v>
      </c>
      <c r="Z24" t="s">
        <v>613</v>
      </c>
      <c r="AA24" t="s">
        <v>614</v>
      </c>
      <c r="AB24" t="s">
        <v>615</v>
      </c>
      <c r="AC24" t="s">
        <v>616</v>
      </c>
      <c r="AD24" t="s">
        <v>617</v>
      </c>
      <c r="AE24" t="s">
        <v>618</v>
      </c>
      <c r="AF24" t="s">
        <v>619</v>
      </c>
      <c r="AH24" s="3" t="s">
        <v>620</v>
      </c>
      <c r="AI24">
        <v>1</v>
      </c>
      <c r="AJ24" t="s">
        <v>621</v>
      </c>
      <c r="AK24" t="s">
        <v>622</v>
      </c>
      <c r="AL24" t="s">
        <v>623</v>
      </c>
    </row>
    <row r="25" spans="5:38" ht="12.75">
      <c r="E25">
        <v>1</v>
      </c>
      <c r="F25" t="s">
        <v>624</v>
      </c>
      <c r="G25" t="s">
        <v>625</v>
      </c>
      <c r="K25" t="s">
        <v>626</v>
      </c>
      <c r="L25" t="s">
        <v>627</v>
      </c>
      <c r="N25" t="s">
        <v>628</v>
      </c>
      <c r="R25" t="s">
        <v>629</v>
      </c>
      <c r="S25" t="s">
        <v>630</v>
      </c>
      <c r="T25" t="s">
        <v>631</v>
      </c>
      <c r="U25" t="s">
        <v>632</v>
      </c>
      <c r="V25" t="s">
        <v>633</v>
      </c>
      <c r="W25" t="s">
        <v>634</v>
      </c>
      <c r="X25" t="s">
        <v>635</v>
      </c>
      <c r="Y25" t="s">
        <v>636</v>
      </c>
      <c r="Z25" t="s">
        <v>637</v>
      </c>
      <c r="AA25" t="s">
        <v>638</v>
      </c>
      <c r="AD25" t="s">
        <v>639</v>
      </c>
      <c r="AF25" t="s">
        <v>640</v>
      </c>
      <c r="AH25" s="3">
        <v>5</v>
      </c>
      <c r="AI25">
        <v>40</v>
      </c>
      <c r="AJ25" t="s">
        <v>641</v>
      </c>
      <c r="AK25" t="s">
        <v>642</v>
      </c>
      <c r="AL25" t="s">
        <v>643</v>
      </c>
    </row>
    <row r="26" spans="5:38" ht="12.75">
      <c r="E26">
        <v>1</v>
      </c>
      <c r="F26" t="s">
        <v>644</v>
      </c>
      <c r="G26" t="s">
        <v>645</v>
      </c>
      <c r="H26" t="s">
        <v>646</v>
      </c>
      <c r="I26" t="s">
        <v>647</v>
      </c>
      <c r="J26" t="s">
        <v>648</v>
      </c>
      <c r="K26" t="s">
        <v>649</v>
      </c>
      <c r="L26" t="s">
        <v>650</v>
      </c>
      <c r="M26" t="s">
        <v>651</v>
      </c>
      <c r="N26" t="s">
        <v>652</v>
      </c>
      <c r="O26" t="s">
        <v>653</v>
      </c>
      <c r="R26" t="s">
        <v>654</v>
      </c>
      <c r="S26" t="s">
        <v>655</v>
      </c>
      <c r="T26" t="s">
        <v>656</v>
      </c>
      <c r="U26" t="s">
        <v>657</v>
      </c>
      <c r="V26" t="s">
        <v>658</v>
      </c>
      <c r="W26" t="s">
        <v>659</v>
      </c>
      <c r="X26" t="s">
        <v>660</v>
      </c>
      <c r="Y26" t="s">
        <v>661</v>
      </c>
      <c r="Z26" t="s">
        <v>662</v>
      </c>
      <c r="AA26" t="s">
        <v>663</v>
      </c>
      <c r="AB26" t="s">
        <v>664</v>
      </c>
      <c r="AC26" t="s">
        <v>665</v>
      </c>
      <c r="AD26" t="s">
        <v>666</v>
      </c>
      <c r="AF26" t="s">
        <v>667</v>
      </c>
      <c r="AH26" s="3" t="s">
        <v>668</v>
      </c>
      <c r="AI26">
        <v>1</v>
      </c>
      <c r="AJ26" t="s">
        <v>669</v>
      </c>
      <c r="AK26" t="s">
        <v>670</v>
      </c>
      <c r="AL26" t="s">
        <v>671</v>
      </c>
    </row>
    <row r="27" spans="1:39" ht="12.75">
      <c r="A27">
        <v>1</v>
      </c>
      <c r="B27">
        <v>1</v>
      </c>
      <c r="C27">
        <v>1</v>
      </c>
      <c r="E27">
        <v>1</v>
      </c>
      <c r="F27" t="s">
        <v>672</v>
      </c>
      <c r="G27" t="s">
        <v>673</v>
      </c>
      <c r="H27" t="s">
        <v>674</v>
      </c>
      <c r="I27" t="s">
        <v>675</v>
      </c>
      <c r="J27" t="s">
        <v>676</v>
      </c>
      <c r="K27" t="s">
        <v>677</v>
      </c>
      <c r="L27" t="s">
        <v>678</v>
      </c>
      <c r="M27" t="s">
        <v>679</v>
      </c>
      <c r="N27" t="s">
        <v>680</v>
      </c>
      <c r="O27" t="s">
        <v>681</v>
      </c>
      <c r="R27" t="s">
        <v>682</v>
      </c>
      <c r="S27" t="s">
        <v>683</v>
      </c>
      <c r="T27" t="s">
        <v>684</v>
      </c>
      <c r="U27" t="s">
        <v>685</v>
      </c>
      <c r="V27" t="s">
        <v>686</v>
      </c>
      <c r="W27" t="s">
        <v>687</v>
      </c>
      <c r="X27" t="s">
        <v>688</v>
      </c>
      <c r="Y27" t="s">
        <v>689</v>
      </c>
      <c r="Z27" t="s">
        <v>690</v>
      </c>
      <c r="AA27" t="s">
        <v>691</v>
      </c>
      <c r="AD27" t="s">
        <v>692</v>
      </c>
      <c r="AE27" t="s">
        <v>693</v>
      </c>
      <c r="AF27" t="s">
        <v>694</v>
      </c>
      <c r="AG27" t="s">
        <v>695</v>
      </c>
      <c r="AH27" s="3" t="s">
        <v>696</v>
      </c>
      <c r="AI27">
        <v>1</v>
      </c>
      <c r="AJ27" t="s">
        <v>697</v>
      </c>
      <c r="AK27" t="s">
        <v>698</v>
      </c>
      <c r="AL27">
        <v>10</v>
      </c>
      <c r="AM27" t="s">
        <v>699</v>
      </c>
    </row>
    <row r="28" spans="5:38" ht="12.75">
      <c r="E28">
        <v>1</v>
      </c>
      <c r="F28" t="s">
        <v>700</v>
      </c>
      <c r="G28" t="s">
        <v>701</v>
      </c>
      <c r="H28" t="s">
        <v>702</v>
      </c>
      <c r="I28" t="s">
        <v>703</v>
      </c>
      <c r="J28" t="s">
        <v>704</v>
      </c>
      <c r="K28" t="s">
        <v>705</v>
      </c>
      <c r="L28" t="s">
        <v>706</v>
      </c>
      <c r="M28" t="s">
        <v>707</v>
      </c>
      <c r="N28" t="s">
        <v>708</v>
      </c>
      <c r="O28" t="s">
        <v>709</v>
      </c>
      <c r="P28" t="s">
        <v>710</v>
      </c>
      <c r="Q28" t="s">
        <v>711</v>
      </c>
      <c r="R28" t="s">
        <v>712</v>
      </c>
      <c r="S28" t="s">
        <v>713</v>
      </c>
      <c r="T28" t="s">
        <v>714</v>
      </c>
      <c r="U28" t="s">
        <v>715</v>
      </c>
      <c r="V28" t="s">
        <v>716</v>
      </c>
      <c r="W28" t="s">
        <v>717</v>
      </c>
      <c r="X28" t="s">
        <v>718</v>
      </c>
      <c r="Y28" t="s">
        <v>719</v>
      </c>
      <c r="Z28" t="s">
        <v>720</v>
      </c>
      <c r="AA28" t="s">
        <v>721</v>
      </c>
      <c r="AB28" t="s">
        <v>722</v>
      </c>
      <c r="AD28" t="s">
        <v>723</v>
      </c>
      <c r="AF28" t="s">
        <v>724</v>
      </c>
      <c r="AH28" s="3">
        <v>5</v>
      </c>
      <c r="AI28">
        <v>117</v>
      </c>
      <c r="AJ28" t="s">
        <v>725</v>
      </c>
      <c r="AK28" t="s">
        <v>726</v>
      </c>
      <c r="AL28" t="s">
        <v>727</v>
      </c>
    </row>
    <row r="29" spans="1:38" ht="12.75">
      <c r="A29">
        <v>1</v>
      </c>
      <c r="B29">
        <v>1</v>
      </c>
      <c r="C29">
        <v>1</v>
      </c>
      <c r="F29" t="s">
        <v>728</v>
      </c>
      <c r="G29" t="s">
        <v>729</v>
      </c>
      <c r="H29" t="s">
        <v>730</v>
      </c>
      <c r="I29" t="s">
        <v>731</v>
      </c>
      <c r="J29" t="s">
        <v>732</v>
      </c>
      <c r="K29" t="s">
        <v>733</v>
      </c>
      <c r="L29" t="s">
        <v>734</v>
      </c>
      <c r="M29" t="s">
        <v>735</v>
      </c>
      <c r="N29" t="s">
        <v>736</v>
      </c>
      <c r="O29" t="s">
        <v>737</v>
      </c>
      <c r="P29" t="s">
        <v>738</v>
      </c>
      <c r="R29" t="s">
        <v>739</v>
      </c>
      <c r="S29" t="s">
        <v>740</v>
      </c>
      <c r="T29" t="s">
        <v>741</v>
      </c>
      <c r="U29" t="s">
        <v>742</v>
      </c>
      <c r="V29" t="s">
        <v>743</v>
      </c>
      <c r="W29" t="s">
        <v>744</v>
      </c>
      <c r="X29" t="s">
        <v>745</v>
      </c>
      <c r="Y29" t="s">
        <v>746</v>
      </c>
      <c r="Z29" t="s">
        <v>747</v>
      </c>
      <c r="AA29" t="s">
        <v>748</v>
      </c>
      <c r="AB29" t="s">
        <v>749</v>
      </c>
      <c r="AD29" t="s">
        <v>750</v>
      </c>
      <c r="AE29" t="s">
        <v>751</v>
      </c>
      <c r="AF29" t="s">
        <v>752</v>
      </c>
      <c r="AH29" s="3" t="s">
        <v>753</v>
      </c>
      <c r="AI29">
        <v>14</v>
      </c>
      <c r="AJ29" t="s">
        <v>754</v>
      </c>
      <c r="AK29" t="s">
        <v>755</v>
      </c>
      <c r="AL29" t="s">
        <v>756</v>
      </c>
    </row>
    <row r="30" spans="1:38" ht="12.75">
      <c r="A30">
        <v>1</v>
      </c>
      <c r="C30">
        <v>1</v>
      </c>
      <c r="D30">
        <v>1</v>
      </c>
      <c r="F30" t="s">
        <v>757</v>
      </c>
      <c r="G30" t="s">
        <v>758</v>
      </c>
      <c r="H30" t="s">
        <v>759</v>
      </c>
      <c r="I30" t="s">
        <v>760</v>
      </c>
      <c r="J30" t="s">
        <v>761</v>
      </c>
      <c r="K30" t="s">
        <v>762</v>
      </c>
      <c r="L30" t="s">
        <v>763</v>
      </c>
      <c r="M30" t="s">
        <v>764</v>
      </c>
      <c r="N30" t="s">
        <v>765</v>
      </c>
      <c r="O30" t="s">
        <v>766</v>
      </c>
      <c r="R30" t="s">
        <v>767</v>
      </c>
      <c r="S30" t="s">
        <v>768</v>
      </c>
      <c r="T30" t="s">
        <v>769</v>
      </c>
      <c r="U30" t="s">
        <v>770</v>
      </c>
      <c r="V30" t="s">
        <v>771</v>
      </c>
      <c r="W30" t="s">
        <v>772</v>
      </c>
      <c r="X30" t="s">
        <v>773</v>
      </c>
      <c r="Y30" t="s">
        <v>774</v>
      </c>
      <c r="Z30" t="s">
        <v>775</v>
      </c>
      <c r="AA30" t="s">
        <v>776</v>
      </c>
      <c r="AD30" t="s">
        <v>777</v>
      </c>
      <c r="AH30" s="3" t="s">
        <v>778</v>
      </c>
      <c r="AI30">
        <v>40</v>
      </c>
      <c r="AJ30" t="s">
        <v>779</v>
      </c>
      <c r="AK30" t="s">
        <v>780</v>
      </c>
      <c r="AL30" t="s">
        <v>781</v>
      </c>
    </row>
    <row r="31" spans="1:38" ht="12.75">
      <c r="A31">
        <v>1</v>
      </c>
      <c r="B31">
        <v>1</v>
      </c>
      <c r="C31">
        <v>1</v>
      </c>
      <c r="D31">
        <v>1</v>
      </c>
      <c r="E31">
        <v>1</v>
      </c>
      <c r="F31" t="s">
        <v>782</v>
      </c>
      <c r="G31" t="s">
        <v>783</v>
      </c>
      <c r="H31" t="s">
        <v>784</v>
      </c>
      <c r="I31" t="s">
        <v>785</v>
      </c>
      <c r="J31" t="s">
        <v>786</v>
      </c>
      <c r="K31" t="s">
        <v>787</v>
      </c>
      <c r="L31" t="s">
        <v>788</v>
      </c>
      <c r="M31" t="s">
        <v>789</v>
      </c>
      <c r="N31" t="s">
        <v>790</v>
      </c>
      <c r="O31" t="s">
        <v>791</v>
      </c>
      <c r="P31" t="s">
        <v>792</v>
      </c>
      <c r="Q31" t="s">
        <v>793</v>
      </c>
      <c r="R31" t="s">
        <v>794</v>
      </c>
      <c r="S31" t="s">
        <v>795</v>
      </c>
      <c r="T31" t="s">
        <v>796</v>
      </c>
      <c r="U31" t="s">
        <v>797</v>
      </c>
      <c r="V31" t="s">
        <v>798</v>
      </c>
      <c r="W31" t="s">
        <v>799</v>
      </c>
      <c r="X31" t="s">
        <v>800</v>
      </c>
      <c r="Y31" t="s">
        <v>801</v>
      </c>
      <c r="Z31" t="s">
        <v>802</v>
      </c>
      <c r="AA31" t="s">
        <v>803</v>
      </c>
      <c r="AD31" t="s">
        <v>804</v>
      </c>
      <c r="AF31" t="s">
        <v>805</v>
      </c>
      <c r="AH31" s="3" t="s">
        <v>806</v>
      </c>
      <c r="AI31">
        <v>1</v>
      </c>
      <c r="AJ31" t="s">
        <v>807</v>
      </c>
      <c r="AK31" t="s">
        <v>808</v>
      </c>
      <c r="AL31" t="s">
        <v>809</v>
      </c>
    </row>
    <row r="32" spans="3:39" ht="12.75">
      <c r="C32">
        <v>1</v>
      </c>
      <c r="D32">
        <v>1</v>
      </c>
      <c r="E32">
        <v>1</v>
      </c>
      <c r="F32" t="s">
        <v>810</v>
      </c>
      <c r="G32" t="s">
        <v>811</v>
      </c>
      <c r="H32" t="s">
        <v>812</v>
      </c>
      <c r="I32" t="s">
        <v>813</v>
      </c>
      <c r="J32" t="s">
        <v>814</v>
      </c>
      <c r="K32" t="s">
        <v>815</v>
      </c>
      <c r="L32" t="s">
        <v>816</v>
      </c>
      <c r="M32" t="s">
        <v>817</v>
      </c>
      <c r="N32" t="s">
        <v>818</v>
      </c>
      <c r="O32" t="s">
        <v>819</v>
      </c>
      <c r="P32" t="s">
        <v>820</v>
      </c>
      <c r="Q32" t="s">
        <v>821</v>
      </c>
      <c r="R32" t="s">
        <v>822</v>
      </c>
      <c r="S32" t="s">
        <v>823</v>
      </c>
      <c r="T32" t="s">
        <v>824</v>
      </c>
      <c r="U32" t="s">
        <v>825</v>
      </c>
      <c r="V32" t="s">
        <v>826</v>
      </c>
      <c r="W32" t="s">
        <v>827</v>
      </c>
      <c r="X32" t="s">
        <v>828</v>
      </c>
      <c r="Y32" t="s">
        <v>829</v>
      </c>
      <c r="Z32" t="s">
        <v>830</v>
      </c>
      <c r="AA32" t="s">
        <v>831</v>
      </c>
      <c r="AB32" t="s">
        <v>832</v>
      </c>
      <c r="AC32" t="s">
        <v>833</v>
      </c>
      <c r="AD32" t="s">
        <v>834</v>
      </c>
      <c r="AE32" t="s">
        <v>835</v>
      </c>
      <c r="AF32" t="s">
        <v>836</v>
      </c>
      <c r="AG32" t="s">
        <v>837</v>
      </c>
      <c r="AH32" s="3" t="s">
        <v>838</v>
      </c>
      <c r="AI32">
        <v>85</v>
      </c>
      <c r="AJ32" t="s">
        <v>839</v>
      </c>
      <c r="AK32" t="s">
        <v>840</v>
      </c>
      <c r="AL32">
        <v>10</v>
      </c>
      <c r="AM32" t="s">
        <v>841</v>
      </c>
    </row>
    <row r="33" spans="4:38" ht="12.75">
      <c r="D33">
        <v>1</v>
      </c>
      <c r="F33" t="s">
        <v>842</v>
      </c>
      <c r="G33" t="s">
        <v>843</v>
      </c>
      <c r="H33" t="s">
        <v>844</v>
      </c>
      <c r="I33" t="s">
        <v>845</v>
      </c>
      <c r="J33" t="s">
        <v>846</v>
      </c>
      <c r="K33" t="s">
        <v>847</v>
      </c>
      <c r="L33" t="s">
        <v>848</v>
      </c>
      <c r="M33" t="s">
        <v>849</v>
      </c>
      <c r="N33" t="s">
        <v>850</v>
      </c>
      <c r="O33" t="s">
        <v>851</v>
      </c>
      <c r="R33" t="s">
        <v>852</v>
      </c>
      <c r="S33" t="s">
        <v>853</v>
      </c>
      <c r="T33" t="s">
        <v>854</v>
      </c>
      <c r="U33" t="s">
        <v>855</v>
      </c>
      <c r="V33" t="s">
        <v>856</v>
      </c>
      <c r="W33" t="s">
        <v>857</v>
      </c>
      <c r="X33" t="s">
        <v>858</v>
      </c>
      <c r="Y33" t="s">
        <v>859</v>
      </c>
      <c r="Z33" t="s">
        <v>860</v>
      </c>
      <c r="AA33" t="s">
        <v>861</v>
      </c>
      <c r="AD33" t="s">
        <v>862</v>
      </c>
      <c r="AF33" t="s">
        <v>863</v>
      </c>
      <c r="AH33" s="3" t="s">
        <v>864</v>
      </c>
      <c r="AI33">
        <v>117</v>
      </c>
      <c r="AJ33" t="s">
        <v>865</v>
      </c>
      <c r="AK33" t="s">
        <v>866</v>
      </c>
      <c r="AL33" t="s">
        <v>867</v>
      </c>
    </row>
    <row r="34" spans="1:38" ht="12.75">
      <c r="A34">
        <v>1</v>
      </c>
      <c r="B34">
        <v>1</v>
      </c>
      <c r="C34">
        <v>1</v>
      </c>
      <c r="F34" t="s">
        <v>868</v>
      </c>
      <c r="G34" t="s">
        <v>869</v>
      </c>
      <c r="H34" t="s">
        <v>870</v>
      </c>
      <c r="I34" t="s">
        <v>871</v>
      </c>
      <c r="J34" t="s">
        <v>872</v>
      </c>
      <c r="K34" t="s">
        <v>873</v>
      </c>
      <c r="L34" t="s">
        <v>874</v>
      </c>
      <c r="M34" t="s">
        <v>875</v>
      </c>
      <c r="N34" t="s">
        <v>876</v>
      </c>
      <c r="O34" t="s">
        <v>877</v>
      </c>
      <c r="P34" t="s">
        <v>878</v>
      </c>
      <c r="R34" t="s">
        <v>879</v>
      </c>
      <c r="S34" t="s">
        <v>880</v>
      </c>
      <c r="T34" t="s">
        <v>881</v>
      </c>
      <c r="U34" t="s">
        <v>882</v>
      </c>
      <c r="V34" t="s">
        <v>883</v>
      </c>
      <c r="W34" t="s">
        <v>884</v>
      </c>
      <c r="X34" t="s">
        <v>885</v>
      </c>
      <c r="Y34" t="s">
        <v>886</v>
      </c>
      <c r="Z34" t="s">
        <v>887</v>
      </c>
      <c r="AA34" t="s">
        <v>888</v>
      </c>
      <c r="AD34" t="s">
        <v>889</v>
      </c>
      <c r="AF34" t="s">
        <v>890</v>
      </c>
      <c r="AH34" s="3" t="s">
        <v>891</v>
      </c>
      <c r="AI34">
        <v>1</v>
      </c>
      <c r="AJ34" t="s">
        <v>892</v>
      </c>
      <c r="AK34" t="s">
        <v>893</v>
      </c>
      <c r="AL34" t="s">
        <v>894</v>
      </c>
    </row>
    <row r="35" spans="1:38" ht="12.75">
      <c r="A35">
        <v>1</v>
      </c>
      <c r="B35">
        <v>1</v>
      </c>
      <c r="C35">
        <v>1</v>
      </c>
      <c r="D35">
        <v>1</v>
      </c>
      <c r="E35">
        <v>1</v>
      </c>
      <c r="F35" t="s">
        <v>895</v>
      </c>
      <c r="G35" t="s">
        <v>896</v>
      </c>
      <c r="H35" t="s">
        <v>897</v>
      </c>
      <c r="I35" t="s">
        <v>898</v>
      </c>
      <c r="J35" t="s">
        <v>899</v>
      </c>
      <c r="K35" t="s">
        <v>900</v>
      </c>
      <c r="L35" t="s">
        <v>901</v>
      </c>
      <c r="M35" t="s">
        <v>902</v>
      </c>
      <c r="N35" t="s">
        <v>903</v>
      </c>
      <c r="O35" t="s">
        <v>904</v>
      </c>
      <c r="R35" t="s">
        <v>905</v>
      </c>
      <c r="S35" t="s">
        <v>906</v>
      </c>
      <c r="T35" t="s">
        <v>907</v>
      </c>
      <c r="U35" t="s">
        <v>908</v>
      </c>
      <c r="V35" t="s">
        <v>909</v>
      </c>
      <c r="W35" t="s">
        <v>910</v>
      </c>
      <c r="X35" t="s">
        <v>911</v>
      </c>
      <c r="Y35" t="s">
        <v>912</v>
      </c>
      <c r="Z35" t="s">
        <v>913</v>
      </c>
      <c r="AA35" t="s">
        <v>914</v>
      </c>
      <c r="AD35" t="s">
        <v>915</v>
      </c>
      <c r="AF35" t="s">
        <v>916</v>
      </c>
      <c r="AH35" s="3" t="s">
        <v>917</v>
      </c>
      <c r="AI35">
        <v>14</v>
      </c>
      <c r="AJ35" t="s">
        <v>918</v>
      </c>
      <c r="AK35" t="s">
        <v>919</v>
      </c>
      <c r="AL35" t="s">
        <v>920</v>
      </c>
    </row>
    <row r="36" spans="3:38" ht="12.75">
      <c r="C36">
        <v>1</v>
      </c>
      <c r="D36">
        <v>1</v>
      </c>
      <c r="E36">
        <v>1</v>
      </c>
      <c r="F36" t="s">
        <v>921</v>
      </c>
      <c r="G36" t="s">
        <v>922</v>
      </c>
      <c r="H36" t="s">
        <v>923</v>
      </c>
      <c r="I36" t="s">
        <v>924</v>
      </c>
      <c r="J36" t="s">
        <v>925</v>
      </c>
      <c r="K36" t="s">
        <v>926</v>
      </c>
      <c r="L36" t="s">
        <v>927</v>
      </c>
      <c r="M36" t="s">
        <v>928</v>
      </c>
      <c r="N36" t="s">
        <v>929</v>
      </c>
      <c r="O36" t="s">
        <v>930</v>
      </c>
      <c r="R36" t="s">
        <v>931</v>
      </c>
      <c r="S36" t="s">
        <v>932</v>
      </c>
      <c r="T36" t="s">
        <v>933</v>
      </c>
      <c r="U36" t="s">
        <v>934</v>
      </c>
      <c r="V36" t="s">
        <v>935</v>
      </c>
      <c r="W36" t="s">
        <v>936</v>
      </c>
      <c r="X36" t="s">
        <v>937</v>
      </c>
      <c r="Y36" t="s">
        <v>938</v>
      </c>
      <c r="Z36" t="s">
        <v>939</v>
      </c>
      <c r="AA36" t="s">
        <v>940</v>
      </c>
      <c r="AD36" t="s">
        <v>941</v>
      </c>
      <c r="AE36" t="s">
        <v>942</v>
      </c>
      <c r="AF36" t="s">
        <v>943</v>
      </c>
      <c r="AG36" t="s">
        <v>944</v>
      </c>
      <c r="AH36" s="3">
        <v>4</v>
      </c>
      <c r="AI36">
        <v>100</v>
      </c>
      <c r="AJ36" t="s">
        <v>945</v>
      </c>
      <c r="AK36" t="s">
        <v>946</v>
      </c>
      <c r="AL36" t="s">
        <v>947</v>
      </c>
    </row>
    <row r="37" spans="1:38" ht="12.75">
      <c r="A37">
        <v>1</v>
      </c>
      <c r="B37">
        <v>1</v>
      </c>
      <c r="C37">
        <v>1</v>
      </c>
      <c r="D37">
        <v>1</v>
      </c>
      <c r="E37">
        <v>1</v>
      </c>
      <c r="F37" t="s">
        <v>948</v>
      </c>
      <c r="G37" t="s">
        <v>949</v>
      </c>
      <c r="H37" t="s">
        <v>950</v>
      </c>
      <c r="I37" t="s">
        <v>951</v>
      </c>
      <c r="J37" t="s">
        <v>952</v>
      </c>
      <c r="K37" t="s">
        <v>953</v>
      </c>
      <c r="L37" t="s">
        <v>954</v>
      </c>
      <c r="M37" t="s">
        <v>955</v>
      </c>
      <c r="N37" t="s">
        <v>956</v>
      </c>
      <c r="O37" t="s">
        <v>957</v>
      </c>
      <c r="R37" t="s">
        <v>958</v>
      </c>
      <c r="S37" t="s">
        <v>959</v>
      </c>
      <c r="T37" t="s">
        <v>960</v>
      </c>
      <c r="U37" t="s">
        <v>961</v>
      </c>
      <c r="V37" t="s">
        <v>962</v>
      </c>
      <c r="W37" t="s">
        <v>963</v>
      </c>
      <c r="X37" t="s">
        <v>964</v>
      </c>
      <c r="Y37" t="s">
        <v>965</v>
      </c>
      <c r="Z37" t="s">
        <v>966</v>
      </c>
      <c r="AA37" t="s">
        <v>967</v>
      </c>
      <c r="AB37" t="s">
        <v>968</v>
      </c>
      <c r="AD37" t="s">
        <v>969</v>
      </c>
      <c r="AE37" t="s">
        <v>970</v>
      </c>
      <c r="AF37" t="s">
        <v>971</v>
      </c>
      <c r="AG37" t="s">
        <v>972</v>
      </c>
      <c r="AH37" s="3" t="s">
        <v>973</v>
      </c>
      <c r="AI37">
        <v>1</v>
      </c>
      <c r="AJ37" t="s">
        <v>974</v>
      </c>
      <c r="AK37" t="s">
        <v>975</v>
      </c>
      <c r="AL37" t="s">
        <v>976</v>
      </c>
    </row>
    <row r="38" spans="5:38" ht="12.75">
      <c r="E38">
        <v>1</v>
      </c>
      <c r="F38" t="s">
        <v>977</v>
      </c>
      <c r="G38" t="s">
        <v>978</v>
      </c>
      <c r="H38" t="s">
        <v>979</v>
      </c>
      <c r="I38" t="s">
        <v>980</v>
      </c>
      <c r="J38" t="s">
        <v>981</v>
      </c>
      <c r="K38" t="s">
        <v>982</v>
      </c>
      <c r="L38" t="s">
        <v>983</v>
      </c>
      <c r="M38" t="s">
        <v>984</v>
      </c>
      <c r="N38" t="s">
        <v>985</v>
      </c>
      <c r="O38" t="s">
        <v>986</v>
      </c>
      <c r="R38" t="s">
        <v>987</v>
      </c>
      <c r="S38" t="s">
        <v>988</v>
      </c>
      <c r="T38" t="s">
        <v>989</v>
      </c>
      <c r="U38" t="s">
        <v>990</v>
      </c>
      <c r="V38" t="s">
        <v>991</v>
      </c>
      <c r="W38" t="s">
        <v>992</v>
      </c>
      <c r="X38" t="s">
        <v>993</v>
      </c>
      <c r="Y38" t="s">
        <v>994</v>
      </c>
      <c r="Z38" t="s">
        <v>995</v>
      </c>
      <c r="AA38" t="s">
        <v>996</v>
      </c>
      <c r="AD38" t="s">
        <v>997</v>
      </c>
      <c r="AF38" t="s">
        <v>998</v>
      </c>
      <c r="AH38" s="3" t="s">
        <v>999</v>
      </c>
      <c r="AI38">
        <v>112</v>
      </c>
      <c r="AJ38" t="s">
        <v>1000</v>
      </c>
      <c r="AK38" t="s">
        <v>1001</v>
      </c>
      <c r="AL38" t="s">
        <v>1002</v>
      </c>
    </row>
    <row r="39" spans="1:38" ht="12.75">
      <c r="A39">
        <v>1</v>
      </c>
      <c r="B39">
        <v>1</v>
      </c>
      <c r="C39">
        <v>1</v>
      </c>
      <c r="D39">
        <v>1</v>
      </c>
      <c r="E39">
        <v>1</v>
      </c>
      <c r="F39" t="s">
        <v>1003</v>
      </c>
      <c r="G39" t="s">
        <v>1004</v>
      </c>
      <c r="H39" t="s">
        <v>1005</v>
      </c>
      <c r="I39" t="s">
        <v>1006</v>
      </c>
      <c r="J39" t="s">
        <v>1007</v>
      </c>
      <c r="K39" t="s">
        <v>1008</v>
      </c>
      <c r="L39" t="s">
        <v>1009</v>
      </c>
      <c r="M39" t="s">
        <v>1010</v>
      </c>
      <c r="N39" t="s">
        <v>1011</v>
      </c>
      <c r="O39" t="s">
        <v>1012</v>
      </c>
      <c r="R39" t="s">
        <v>1013</v>
      </c>
      <c r="S39" t="s">
        <v>1014</v>
      </c>
      <c r="T39" t="s">
        <v>1015</v>
      </c>
      <c r="U39" t="s">
        <v>1016</v>
      </c>
      <c r="V39" t="s">
        <v>1017</v>
      </c>
      <c r="W39" t="s">
        <v>1018</v>
      </c>
      <c r="X39" t="s">
        <v>1019</v>
      </c>
      <c r="Y39" t="s">
        <v>1020</v>
      </c>
      <c r="Z39" t="s">
        <v>1021</v>
      </c>
      <c r="AA39" t="s">
        <v>1022</v>
      </c>
      <c r="AD39" t="s">
        <v>1023</v>
      </c>
      <c r="AE39" t="s">
        <v>1024</v>
      </c>
      <c r="AF39" t="s">
        <v>1025</v>
      </c>
      <c r="AH39" s="3">
        <v>4</v>
      </c>
      <c r="AI39">
        <v>112</v>
      </c>
      <c r="AJ39" t="s">
        <v>1026</v>
      </c>
      <c r="AK39" t="s">
        <v>1027</v>
      </c>
      <c r="AL39" t="s">
        <v>1028</v>
      </c>
    </row>
    <row r="40" spans="1:39" ht="12.75">
      <c r="A40">
        <v>1</v>
      </c>
      <c r="C40">
        <v>1</v>
      </c>
      <c r="D40">
        <v>1</v>
      </c>
      <c r="E40">
        <v>1</v>
      </c>
      <c r="F40" t="s">
        <v>1029</v>
      </c>
      <c r="G40" t="s">
        <v>1030</v>
      </c>
      <c r="H40" t="s">
        <v>1031</v>
      </c>
      <c r="I40" t="s">
        <v>1032</v>
      </c>
      <c r="J40" t="s">
        <v>1033</v>
      </c>
      <c r="K40" t="s">
        <v>1034</v>
      </c>
      <c r="L40" t="s">
        <v>1035</v>
      </c>
      <c r="M40" t="s">
        <v>1036</v>
      </c>
      <c r="N40" t="s">
        <v>1037</v>
      </c>
      <c r="O40" t="s">
        <v>1038</v>
      </c>
      <c r="P40" t="s">
        <v>1039</v>
      </c>
      <c r="R40" t="s">
        <v>1040</v>
      </c>
      <c r="S40" t="s">
        <v>1041</v>
      </c>
      <c r="T40" t="s">
        <v>1042</v>
      </c>
      <c r="U40" t="s">
        <v>1043</v>
      </c>
      <c r="V40" t="s">
        <v>1044</v>
      </c>
      <c r="W40" t="s">
        <v>1045</v>
      </c>
      <c r="X40" t="s">
        <v>1046</v>
      </c>
      <c r="Y40" t="s">
        <v>1047</v>
      </c>
      <c r="Z40" t="s">
        <v>1048</v>
      </c>
      <c r="AA40" t="s">
        <v>1049</v>
      </c>
      <c r="AB40" t="s">
        <v>1050</v>
      </c>
      <c r="AD40" t="s">
        <v>1051</v>
      </c>
      <c r="AF40" t="s">
        <v>1052</v>
      </c>
      <c r="AH40" s="3">
        <v>5</v>
      </c>
      <c r="AI40">
        <v>210</v>
      </c>
      <c r="AJ40" t="s">
        <v>1053</v>
      </c>
      <c r="AK40" t="s">
        <v>1054</v>
      </c>
      <c r="AL40">
        <v>10</v>
      </c>
      <c r="AM40" t="s">
        <v>1055</v>
      </c>
    </row>
    <row r="41" spans="4:38" ht="12.75">
      <c r="D41">
        <v>1</v>
      </c>
      <c r="F41" t="s">
        <v>1056</v>
      </c>
      <c r="G41" t="s">
        <v>1057</v>
      </c>
      <c r="H41" t="s">
        <v>1058</v>
      </c>
      <c r="I41" t="s">
        <v>1059</v>
      </c>
      <c r="J41" t="s">
        <v>1060</v>
      </c>
      <c r="K41" t="s">
        <v>1061</v>
      </c>
      <c r="L41" t="s">
        <v>1062</v>
      </c>
      <c r="M41" t="s">
        <v>1063</v>
      </c>
      <c r="N41" t="s">
        <v>1064</v>
      </c>
      <c r="O41" t="s">
        <v>1065</v>
      </c>
      <c r="P41" t="s">
        <v>1066</v>
      </c>
      <c r="Q41" t="s">
        <v>1067</v>
      </c>
      <c r="R41" t="s">
        <v>1068</v>
      </c>
      <c r="S41" t="s">
        <v>1069</v>
      </c>
      <c r="T41" t="s">
        <v>1070</v>
      </c>
      <c r="U41" t="s">
        <v>1071</v>
      </c>
      <c r="V41" t="s">
        <v>1072</v>
      </c>
      <c r="W41" t="s">
        <v>1073</v>
      </c>
      <c r="X41" t="s">
        <v>1074</v>
      </c>
      <c r="Y41" t="s">
        <v>1075</v>
      </c>
      <c r="Z41" t="s">
        <v>1076</v>
      </c>
      <c r="AA41" t="s">
        <v>1077</v>
      </c>
      <c r="AB41" t="s">
        <v>1078</v>
      </c>
      <c r="AC41" t="s">
        <v>1079</v>
      </c>
      <c r="AD41" t="s">
        <v>1080</v>
      </c>
      <c r="AF41" t="s">
        <v>1081</v>
      </c>
      <c r="AH41" s="3">
        <v>3</v>
      </c>
      <c r="AI41">
        <v>112</v>
      </c>
      <c r="AJ41" t="s">
        <v>1082</v>
      </c>
      <c r="AK41" t="s">
        <v>1083</v>
      </c>
      <c r="AL41" t="s">
        <v>1084</v>
      </c>
    </row>
    <row r="42" spans="1:38" ht="12.75">
      <c r="A42">
        <v>1</v>
      </c>
      <c r="C42">
        <v>1</v>
      </c>
      <c r="E42">
        <v>1</v>
      </c>
      <c r="F42" t="s">
        <v>1085</v>
      </c>
      <c r="G42" t="s">
        <v>1086</v>
      </c>
      <c r="H42" t="s">
        <v>1087</v>
      </c>
      <c r="I42" t="s">
        <v>1088</v>
      </c>
      <c r="J42" t="s">
        <v>1089</v>
      </c>
      <c r="K42" t="s">
        <v>1090</v>
      </c>
      <c r="L42" t="s">
        <v>1091</v>
      </c>
      <c r="M42" t="s">
        <v>1092</v>
      </c>
      <c r="N42" t="s">
        <v>1093</v>
      </c>
      <c r="O42" t="s">
        <v>1094</v>
      </c>
      <c r="R42" t="s">
        <v>1095</v>
      </c>
      <c r="S42" t="s">
        <v>1096</v>
      </c>
      <c r="T42" t="s">
        <v>1097</v>
      </c>
      <c r="U42" t="s">
        <v>1098</v>
      </c>
      <c r="V42" t="s">
        <v>1099</v>
      </c>
      <c r="W42" t="s">
        <v>1100</v>
      </c>
      <c r="X42" t="s">
        <v>1101</v>
      </c>
      <c r="Y42" t="s">
        <v>1102</v>
      </c>
      <c r="Z42" t="s">
        <v>1103</v>
      </c>
      <c r="AA42" t="s">
        <v>1104</v>
      </c>
      <c r="AE42" t="s">
        <v>1105</v>
      </c>
      <c r="AF42" t="s">
        <v>1106</v>
      </c>
      <c r="AH42" s="3">
        <v>5</v>
      </c>
      <c r="AI42">
        <v>210</v>
      </c>
      <c r="AJ42" t="s">
        <v>1107</v>
      </c>
      <c r="AK42" t="s">
        <v>1108</v>
      </c>
      <c r="AL42" t="s">
        <v>1109</v>
      </c>
    </row>
    <row r="43" spans="4:38" ht="12.75">
      <c r="D43">
        <v>1</v>
      </c>
      <c r="F43" t="s">
        <v>1110</v>
      </c>
      <c r="G43" t="s">
        <v>1111</v>
      </c>
      <c r="H43" t="s">
        <v>1112</v>
      </c>
      <c r="I43" t="s">
        <v>1113</v>
      </c>
      <c r="J43" t="s">
        <v>1114</v>
      </c>
      <c r="K43" t="s">
        <v>1115</v>
      </c>
      <c r="L43" t="s">
        <v>1116</v>
      </c>
      <c r="M43" t="s">
        <v>1117</v>
      </c>
      <c r="N43" t="s">
        <v>1118</v>
      </c>
      <c r="O43" t="s">
        <v>1119</v>
      </c>
      <c r="R43" t="s">
        <v>1120</v>
      </c>
      <c r="S43" t="s">
        <v>1121</v>
      </c>
      <c r="T43" t="s">
        <v>1122</v>
      </c>
      <c r="U43" t="s">
        <v>1123</v>
      </c>
      <c r="V43" t="s">
        <v>1124</v>
      </c>
      <c r="W43" t="s">
        <v>1125</v>
      </c>
      <c r="X43" t="s">
        <v>1126</v>
      </c>
      <c r="Y43" t="s">
        <v>1127</v>
      </c>
      <c r="Z43" t="s">
        <v>1128</v>
      </c>
      <c r="AA43" t="s">
        <v>1129</v>
      </c>
      <c r="AD43" t="s">
        <v>1130</v>
      </c>
      <c r="AF43" t="s">
        <v>1131</v>
      </c>
      <c r="AG43" t="s">
        <v>1132</v>
      </c>
      <c r="AH43" s="3">
        <v>3</v>
      </c>
      <c r="AI43">
        <v>76</v>
      </c>
      <c r="AJ43" t="s">
        <v>1133</v>
      </c>
      <c r="AK43" t="s">
        <v>1134</v>
      </c>
      <c r="AL43" t="s">
        <v>1135</v>
      </c>
    </row>
    <row r="44" spans="5:38" ht="12.75">
      <c r="E44">
        <v>1</v>
      </c>
      <c r="F44" t="s">
        <v>1136</v>
      </c>
      <c r="G44" t="s">
        <v>1137</v>
      </c>
      <c r="H44" t="s">
        <v>1138</v>
      </c>
      <c r="I44" t="s">
        <v>1139</v>
      </c>
      <c r="J44" t="s">
        <v>1140</v>
      </c>
      <c r="K44" t="s">
        <v>1141</v>
      </c>
      <c r="L44" t="s">
        <v>1142</v>
      </c>
      <c r="M44" t="s">
        <v>1143</v>
      </c>
      <c r="N44" t="s">
        <v>1144</v>
      </c>
      <c r="O44" t="s">
        <v>1145</v>
      </c>
      <c r="R44" t="s">
        <v>1146</v>
      </c>
      <c r="S44" t="s">
        <v>1147</v>
      </c>
      <c r="T44" t="s">
        <v>1148</v>
      </c>
      <c r="U44" t="s">
        <v>1149</v>
      </c>
      <c r="V44" t="s">
        <v>1150</v>
      </c>
      <c r="W44" t="s">
        <v>1151</v>
      </c>
      <c r="X44" t="s">
        <v>1152</v>
      </c>
      <c r="Y44" t="s">
        <v>1153</v>
      </c>
      <c r="Z44" t="s">
        <v>1154</v>
      </c>
      <c r="AA44" t="s">
        <v>1155</v>
      </c>
      <c r="AD44" t="s">
        <v>1156</v>
      </c>
      <c r="AF44" t="s">
        <v>1157</v>
      </c>
      <c r="AH44" s="3">
        <v>5</v>
      </c>
      <c r="AI44">
        <v>112</v>
      </c>
      <c r="AJ44" t="s">
        <v>1158</v>
      </c>
      <c r="AK44" t="s">
        <v>1159</v>
      </c>
      <c r="AL44" t="s">
        <v>1160</v>
      </c>
    </row>
    <row r="45" spans="3:39" ht="12.75">
      <c r="C45">
        <v>1</v>
      </c>
      <c r="E45">
        <v>1</v>
      </c>
      <c r="F45" t="s">
        <v>1161</v>
      </c>
      <c r="G45" t="s">
        <v>1162</v>
      </c>
      <c r="H45" t="s">
        <v>1163</v>
      </c>
      <c r="I45" t="s">
        <v>1164</v>
      </c>
      <c r="J45" t="s">
        <v>1165</v>
      </c>
      <c r="R45" t="s">
        <v>1166</v>
      </c>
      <c r="S45" t="s">
        <v>1167</v>
      </c>
      <c r="T45" t="s">
        <v>1168</v>
      </c>
      <c r="U45" t="s">
        <v>1169</v>
      </c>
      <c r="V45" t="s">
        <v>1170</v>
      </c>
      <c r="W45" t="s">
        <v>1171</v>
      </c>
      <c r="X45" t="s">
        <v>1172</v>
      </c>
      <c r="Y45" t="s">
        <v>1173</v>
      </c>
      <c r="Z45" t="s">
        <v>1174</v>
      </c>
      <c r="AA45" t="s">
        <v>1175</v>
      </c>
      <c r="AD45" t="s">
        <v>1176</v>
      </c>
      <c r="AF45" t="s">
        <v>1177</v>
      </c>
      <c r="AH45" s="3" t="s">
        <v>1178</v>
      </c>
      <c r="AI45">
        <v>210</v>
      </c>
      <c r="AJ45" t="s">
        <v>1179</v>
      </c>
      <c r="AK45" t="s">
        <v>1180</v>
      </c>
      <c r="AL45">
        <v>10</v>
      </c>
      <c r="AM45" t="s">
        <v>1181</v>
      </c>
    </row>
    <row r="46" spans="1:38" ht="12.75">
      <c r="A46">
        <v>1</v>
      </c>
      <c r="B46">
        <v>1</v>
      </c>
      <c r="C46">
        <v>1</v>
      </c>
      <c r="D46">
        <v>1</v>
      </c>
      <c r="F46" t="s">
        <v>1182</v>
      </c>
      <c r="G46" t="s">
        <v>1183</v>
      </c>
      <c r="H46" t="s">
        <v>1184</v>
      </c>
      <c r="I46" t="s">
        <v>1185</v>
      </c>
      <c r="J46" t="s">
        <v>1186</v>
      </c>
      <c r="K46" t="s">
        <v>1187</v>
      </c>
      <c r="L46" t="s">
        <v>1188</v>
      </c>
      <c r="M46" t="s">
        <v>1189</v>
      </c>
      <c r="N46" t="s">
        <v>1190</v>
      </c>
      <c r="O46" t="s">
        <v>1191</v>
      </c>
      <c r="R46" t="s">
        <v>1192</v>
      </c>
      <c r="S46" t="s">
        <v>1193</v>
      </c>
      <c r="T46" t="s">
        <v>1194</v>
      </c>
      <c r="U46" t="s">
        <v>1195</v>
      </c>
      <c r="V46" t="s">
        <v>1196</v>
      </c>
      <c r="W46" t="s">
        <v>1197</v>
      </c>
      <c r="X46" t="s">
        <v>1198</v>
      </c>
      <c r="Y46" t="s">
        <v>1199</v>
      </c>
      <c r="Z46" t="s">
        <v>1200</v>
      </c>
      <c r="AA46" t="s">
        <v>1201</v>
      </c>
      <c r="AD46" t="s">
        <v>1202</v>
      </c>
      <c r="AF46" t="s">
        <v>1203</v>
      </c>
      <c r="AH46" s="3" t="s">
        <v>1204</v>
      </c>
      <c r="AI46">
        <v>112</v>
      </c>
      <c r="AJ46" t="s">
        <v>1205</v>
      </c>
      <c r="AK46" t="s">
        <v>1206</v>
      </c>
      <c r="AL46" t="s">
        <v>1207</v>
      </c>
    </row>
    <row r="47" spans="3:39" ht="12.75">
      <c r="C47">
        <v>1</v>
      </c>
      <c r="D47">
        <v>1</v>
      </c>
      <c r="E47">
        <v>1</v>
      </c>
      <c r="F47" t="s">
        <v>1208</v>
      </c>
      <c r="G47" t="s">
        <v>1209</v>
      </c>
      <c r="H47" t="s">
        <v>1210</v>
      </c>
      <c r="I47" t="s">
        <v>1211</v>
      </c>
      <c r="J47" t="s">
        <v>1212</v>
      </c>
      <c r="K47" t="s">
        <v>1213</v>
      </c>
      <c r="L47" t="s">
        <v>1214</v>
      </c>
      <c r="M47" t="s">
        <v>1215</v>
      </c>
      <c r="N47" t="s">
        <v>1216</v>
      </c>
      <c r="O47" t="s">
        <v>1217</v>
      </c>
      <c r="Q47" t="s">
        <v>1218</v>
      </c>
      <c r="R47" t="s">
        <v>1219</v>
      </c>
      <c r="S47" t="s">
        <v>1220</v>
      </c>
      <c r="T47" t="s">
        <v>1221</v>
      </c>
      <c r="U47" t="s">
        <v>1222</v>
      </c>
      <c r="V47" t="s">
        <v>1223</v>
      </c>
      <c r="W47" t="s">
        <v>1224</v>
      </c>
      <c r="X47" t="s">
        <v>1225</v>
      </c>
      <c r="Y47" t="s">
        <v>1226</v>
      </c>
      <c r="Z47" t="s">
        <v>1227</v>
      </c>
      <c r="AA47" t="s">
        <v>1228</v>
      </c>
      <c r="AB47" t="s">
        <v>1229</v>
      </c>
      <c r="AC47" t="s">
        <v>1230</v>
      </c>
      <c r="AD47" t="s">
        <v>1231</v>
      </c>
      <c r="AE47" t="s">
        <v>1232</v>
      </c>
      <c r="AF47" t="s">
        <v>1233</v>
      </c>
      <c r="AG47" t="s">
        <v>1234</v>
      </c>
      <c r="AH47" s="3" t="s">
        <v>1235</v>
      </c>
      <c r="AI47">
        <v>75</v>
      </c>
      <c r="AJ47" t="s">
        <v>1236</v>
      </c>
      <c r="AK47" t="s">
        <v>1237</v>
      </c>
      <c r="AL47">
        <v>10</v>
      </c>
      <c r="AM47" t="s">
        <v>1238</v>
      </c>
    </row>
    <row r="48" spans="3:38" ht="12.75">
      <c r="C48">
        <v>1</v>
      </c>
      <c r="D48">
        <v>1</v>
      </c>
      <c r="E48">
        <v>1</v>
      </c>
      <c r="F48" t="s">
        <v>1239</v>
      </c>
      <c r="G48" t="s">
        <v>1240</v>
      </c>
      <c r="H48" t="s">
        <v>1241</v>
      </c>
      <c r="J48" t="s">
        <v>1242</v>
      </c>
      <c r="K48" t="s">
        <v>1243</v>
      </c>
      <c r="L48" t="s">
        <v>1244</v>
      </c>
      <c r="N48" t="s">
        <v>1245</v>
      </c>
      <c r="R48" t="s">
        <v>1246</v>
      </c>
      <c r="S48" t="s">
        <v>1247</v>
      </c>
      <c r="T48" t="s">
        <v>1248</v>
      </c>
      <c r="U48" t="s">
        <v>1249</v>
      </c>
      <c r="V48" t="s">
        <v>1250</v>
      </c>
      <c r="W48" t="s">
        <v>1251</v>
      </c>
      <c r="Y48" t="s">
        <v>1252</v>
      </c>
      <c r="AA48" t="s">
        <v>1253</v>
      </c>
      <c r="AD48" t="s">
        <v>1254</v>
      </c>
      <c r="AF48" t="s">
        <v>1255</v>
      </c>
      <c r="AH48" s="3" t="s">
        <v>1256</v>
      </c>
      <c r="AI48">
        <v>109</v>
      </c>
      <c r="AJ48" t="s">
        <v>1257</v>
      </c>
      <c r="AK48" t="s">
        <v>1258</v>
      </c>
      <c r="AL48" t="s">
        <v>1259</v>
      </c>
    </row>
    <row r="49" spans="1:38" ht="12.75">
      <c r="A49">
        <v>1</v>
      </c>
      <c r="B49">
        <v>1</v>
      </c>
      <c r="C49">
        <v>1</v>
      </c>
      <c r="D49">
        <v>1</v>
      </c>
      <c r="E49">
        <v>1</v>
      </c>
      <c r="F49" t="s">
        <v>1260</v>
      </c>
      <c r="G49" t="s">
        <v>1261</v>
      </c>
      <c r="H49" t="s">
        <v>1262</v>
      </c>
      <c r="I49" t="s">
        <v>1263</v>
      </c>
      <c r="J49" t="s">
        <v>1264</v>
      </c>
      <c r="K49" t="s">
        <v>1265</v>
      </c>
      <c r="L49" t="s">
        <v>1266</v>
      </c>
      <c r="M49" t="s">
        <v>1267</v>
      </c>
      <c r="N49" t="s">
        <v>1268</v>
      </c>
      <c r="O49" t="s">
        <v>1269</v>
      </c>
      <c r="P49" t="s">
        <v>1270</v>
      </c>
      <c r="R49" t="s">
        <v>1271</v>
      </c>
      <c r="S49" t="s">
        <v>1272</v>
      </c>
      <c r="T49" t="s">
        <v>1273</v>
      </c>
      <c r="U49" t="s">
        <v>1274</v>
      </c>
      <c r="V49" t="s">
        <v>1275</v>
      </c>
      <c r="W49" t="s">
        <v>1276</v>
      </c>
      <c r="X49" t="s">
        <v>1277</v>
      </c>
      <c r="Y49" t="s">
        <v>1278</v>
      </c>
      <c r="Z49" t="s">
        <v>1279</v>
      </c>
      <c r="AA49" t="s">
        <v>1280</v>
      </c>
      <c r="AB49" t="s">
        <v>1281</v>
      </c>
      <c r="AD49" t="s">
        <v>1282</v>
      </c>
      <c r="AF49" t="s">
        <v>1283</v>
      </c>
      <c r="AH49" s="3">
        <v>5</v>
      </c>
      <c r="AI49">
        <v>210</v>
      </c>
      <c r="AJ49" t="s">
        <v>1284</v>
      </c>
      <c r="AK49" t="s">
        <v>1285</v>
      </c>
      <c r="AL49" t="s">
        <v>1286</v>
      </c>
    </row>
    <row r="50" spans="5:38" ht="12.75">
      <c r="E50">
        <v>1</v>
      </c>
      <c r="F50" t="s">
        <v>1287</v>
      </c>
      <c r="G50" t="s">
        <v>1288</v>
      </c>
      <c r="H50" t="s">
        <v>1289</v>
      </c>
      <c r="I50" t="s">
        <v>1290</v>
      </c>
      <c r="J50" t="s">
        <v>1291</v>
      </c>
      <c r="K50" t="s">
        <v>1292</v>
      </c>
      <c r="L50" t="s">
        <v>1293</v>
      </c>
      <c r="M50" t="s">
        <v>1294</v>
      </c>
      <c r="N50" t="s">
        <v>1295</v>
      </c>
      <c r="O50" t="s">
        <v>1296</v>
      </c>
      <c r="P50" t="s">
        <v>1297</v>
      </c>
      <c r="Q50" t="s">
        <v>1298</v>
      </c>
      <c r="R50" t="s">
        <v>1299</v>
      </c>
      <c r="S50" t="s">
        <v>1300</v>
      </c>
      <c r="T50" t="s">
        <v>1301</v>
      </c>
      <c r="U50" t="s">
        <v>1302</v>
      </c>
      <c r="V50" t="s">
        <v>1303</v>
      </c>
      <c r="W50" t="s">
        <v>1304</v>
      </c>
      <c r="X50" t="s">
        <v>1305</v>
      </c>
      <c r="Y50" t="s">
        <v>1306</v>
      </c>
      <c r="Z50" t="s">
        <v>1307</v>
      </c>
      <c r="AA50" t="s">
        <v>1308</v>
      </c>
      <c r="AB50" t="s">
        <v>1309</v>
      </c>
      <c r="AC50" t="s">
        <v>1310</v>
      </c>
      <c r="AD50" t="s">
        <v>1311</v>
      </c>
      <c r="AE50" t="s">
        <v>1312</v>
      </c>
      <c r="AF50" t="s">
        <v>1313</v>
      </c>
      <c r="AH50" s="3" t="s">
        <v>1314</v>
      </c>
      <c r="AI50">
        <v>200</v>
      </c>
      <c r="AJ50" t="s">
        <v>1315</v>
      </c>
      <c r="AK50" t="s">
        <v>1316</v>
      </c>
      <c r="AL50" t="s">
        <v>1317</v>
      </c>
    </row>
    <row r="51" spans="5:38" ht="12.75">
      <c r="E51">
        <v>1</v>
      </c>
      <c r="F51" t="s">
        <v>1318</v>
      </c>
      <c r="G51" t="s">
        <v>1319</v>
      </c>
      <c r="H51" t="s">
        <v>1320</v>
      </c>
      <c r="I51" t="s">
        <v>1321</v>
      </c>
      <c r="J51" t="s">
        <v>1322</v>
      </c>
      <c r="K51" t="s">
        <v>1323</v>
      </c>
      <c r="L51" t="s">
        <v>1324</v>
      </c>
      <c r="M51" t="s">
        <v>1325</v>
      </c>
      <c r="N51" t="s">
        <v>1326</v>
      </c>
      <c r="O51" t="s">
        <v>1327</v>
      </c>
      <c r="P51" t="s">
        <v>1328</v>
      </c>
      <c r="R51" t="s">
        <v>1329</v>
      </c>
      <c r="S51" t="s">
        <v>1330</v>
      </c>
      <c r="T51" t="s">
        <v>1331</v>
      </c>
      <c r="U51" t="s">
        <v>1332</v>
      </c>
      <c r="V51" t="s">
        <v>1333</v>
      </c>
      <c r="W51" t="s">
        <v>1334</v>
      </c>
      <c r="X51" t="s">
        <v>1335</v>
      </c>
      <c r="Y51" t="s">
        <v>1336</v>
      </c>
      <c r="Z51" t="s">
        <v>1337</v>
      </c>
      <c r="AA51" t="s">
        <v>1338</v>
      </c>
      <c r="AD51" t="s">
        <v>1339</v>
      </c>
      <c r="AF51" t="s">
        <v>1340</v>
      </c>
      <c r="AH51" s="3" t="s">
        <v>1341</v>
      </c>
      <c r="AI51">
        <v>109</v>
      </c>
      <c r="AJ51" t="s">
        <v>1342</v>
      </c>
      <c r="AK51" t="s">
        <v>1343</v>
      </c>
      <c r="AL51" t="s">
        <v>1344</v>
      </c>
    </row>
    <row r="52" spans="5:38" ht="12.75">
      <c r="E52">
        <v>1</v>
      </c>
      <c r="F52" t="s">
        <v>1345</v>
      </c>
      <c r="G52" t="s">
        <v>1346</v>
      </c>
      <c r="H52" t="s">
        <v>1347</v>
      </c>
      <c r="I52" t="s">
        <v>1348</v>
      </c>
      <c r="J52" t="s">
        <v>1349</v>
      </c>
      <c r="K52" t="s">
        <v>1350</v>
      </c>
      <c r="L52" t="s">
        <v>1351</v>
      </c>
      <c r="M52" t="s">
        <v>1352</v>
      </c>
      <c r="N52" t="s">
        <v>1353</v>
      </c>
      <c r="O52" t="s">
        <v>1354</v>
      </c>
      <c r="R52" t="s">
        <v>1355</v>
      </c>
      <c r="S52" t="s">
        <v>1356</v>
      </c>
      <c r="T52" t="s">
        <v>1357</v>
      </c>
      <c r="U52" t="s">
        <v>1358</v>
      </c>
      <c r="V52" t="s">
        <v>1359</v>
      </c>
      <c r="W52" t="s">
        <v>1360</v>
      </c>
      <c r="X52" t="s">
        <v>1361</v>
      </c>
      <c r="Y52" t="s">
        <v>1362</v>
      </c>
      <c r="Z52" t="s">
        <v>1363</v>
      </c>
      <c r="AA52" t="s">
        <v>1364</v>
      </c>
      <c r="AD52" t="s">
        <v>1365</v>
      </c>
      <c r="AF52" t="s">
        <v>1366</v>
      </c>
      <c r="AH52" s="3">
        <v>5</v>
      </c>
      <c r="AI52">
        <v>107</v>
      </c>
      <c r="AJ52" t="s">
        <v>1367</v>
      </c>
      <c r="AK52" t="s">
        <v>1368</v>
      </c>
      <c r="AL52" t="s">
        <v>1369</v>
      </c>
    </row>
    <row r="53" spans="1:39" ht="12.75">
      <c r="A53">
        <v>1</v>
      </c>
      <c r="B53">
        <v>1</v>
      </c>
      <c r="C53">
        <v>1</v>
      </c>
      <c r="D53">
        <v>1</v>
      </c>
      <c r="E53">
        <v>1</v>
      </c>
      <c r="F53" t="s">
        <v>1370</v>
      </c>
      <c r="H53" t="s">
        <v>1371</v>
      </c>
      <c r="I53" t="s">
        <v>1372</v>
      </c>
      <c r="J53" t="s">
        <v>1373</v>
      </c>
      <c r="N53" t="s">
        <v>1374</v>
      </c>
      <c r="R53" t="s">
        <v>1375</v>
      </c>
      <c r="S53" t="s">
        <v>1376</v>
      </c>
      <c r="T53" t="s">
        <v>1377</v>
      </c>
      <c r="U53" t="s">
        <v>1378</v>
      </c>
      <c r="V53" t="s">
        <v>1379</v>
      </c>
      <c r="W53" t="s">
        <v>1380</v>
      </c>
      <c r="X53" t="s">
        <v>1381</v>
      </c>
      <c r="Y53" t="s">
        <v>1382</v>
      </c>
      <c r="Z53" t="s">
        <v>1383</v>
      </c>
      <c r="AA53" t="s">
        <v>1384</v>
      </c>
      <c r="AD53" t="s">
        <v>1385</v>
      </c>
      <c r="AE53" t="s">
        <v>1386</v>
      </c>
      <c r="AF53" t="s">
        <v>1387</v>
      </c>
      <c r="AH53" s="3">
        <v>4</v>
      </c>
      <c r="AI53">
        <v>70</v>
      </c>
      <c r="AJ53" t="s">
        <v>1388</v>
      </c>
      <c r="AK53" t="s">
        <v>1389</v>
      </c>
      <c r="AL53">
        <v>10</v>
      </c>
      <c r="AM53" t="s">
        <v>1390</v>
      </c>
    </row>
    <row r="54" spans="1:38" ht="12.75">
      <c r="A54">
        <v>1</v>
      </c>
      <c r="B54">
        <v>1</v>
      </c>
      <c r="C54">
        <v>1</v>
      </c>
      <c r="D54">
        <v>1</v>
      </c>
      <c r="E54">
        <v>1</v>
      </c>
      <c r="F54" t="s">
        <v>1391</v>
      </c>
      <c r="G54" t="s">
        <v>1392</v>
      </c>
      <c r="H54" t="s">
        <v>1393</v>
      </c>
      <c r="I54" t="s">
        <v>1394</v>
      </c>
      <c r="J54" t="s">
        <v>1395</v>
      </c>
      <c r="K54" t="s">
        <v>1396</v>
      </c>
      <c r="L54" t="s">
        <v>1397</v>
      </c>
      <c r="M54" t="s">
        <v>1398</v>
      </c>
      <c r="N54" t="s">
        <v>1399</v>
      </c>
      <c r="O54" t="s">
        <v>1400</v>
      </c>
      <c r="R54" t="s">
        <v>1401</v>
      </c>
      <c r="S54" t="s">
        <v>1402</v>
      </c>
      <c r="T54" t="s">
        <v>1403</v>
      </c>
      <c r="U54" t="s">
        <v>1404</v>
      </c>
      <c r="V54" t="s">
        <v>1405</v>
      </c>
      <c r="W54" t="s">
        <v>1406</v>
      </c>
      <c r="X54" t="s">
        <v>1407</v>
      </c>
      <c r="Y54" t="s">
        <v>1408</v>
      </c>
      <c r="Z54" t="s">
        <v>1409</v>
      </c>
      <c r="AA54" t="s">
        <v>1410</v>
      </c>
      <c r="AD54" t="s">
        <v>1411</v>
      </c>
      <c r="AF54" t="s">
        <v>1412</v>
      </c>
      <c r="AH54" s="3">
        <v>5</v>
      </c>
      <c r="AI54">
        <v>109</v>
      </c>
      <c r="AJ54" t="s">
        <v>1413</v>
      </c>
      <c r="AK54" t="s">
        <v>1414</v>
      </c>
      <c r="AL54" t="s">
        <v>1415</v>
      </c>
    </row>
    <row r="55" spans="1:38" ht="12.75">
      <c r="A55">
        <v>1</v>
      </c>
      <c r="B55">
        <v>1</v>
      </c>
      <c r="C55">
        <v>1</v>
      </c>
      <c r="D55">
        <v>1</v>
      </c>
      <c r="E55">
        <v>1</v>
      </c>
      <c r="F55" t="s">
        <v>1416</v>
      </c>
      <c r="G55" t="s">
        <v>1417</v>
      </c>
      <c r="H55" t="s">
        <v>1418</v>
      </c>
      <c r="I55" t="s">
        <v>1419</v>
      </c>
      <c r="J55" t="s">
        <v>1420</v>
      </c>
      <c r="K55" t="s">
        <v>1421</v>
      </c>
      <c r="L55" t="s">
        <v>1422</v>
      </c>
      <c r="M55" t="s">
        <v>1423</v>
      </c>
      <c r="N55" t="s">
        <v>1424</v>
      </c>
      <c r="O55" t="s">
        <v>1425</v>
      </c>
      <c r="R55" t="s">
        <v>1426</v>
      </c>
      <c r="S55" t="s">
        <v>1427</v>
      </c>
      <c r="T55" t="s">
        <v>1428</v>
      </c>
      <c r="U55" t="s">
        <v>1429</v>
      </c>
      <c r="V55" t="s">
        <v>1430</v>
      </c>
      <c r="W55" t="s">
        <v>1431</v>
      </c>
      <c r="X55" t="s">
        <v>1432</v>
      </c>
      <c r="Y55" t="s">
        <v>1433</v>
      </c>
      <c r="Z55" t="s">
        <v>1434</v>
      </c>
      <c r="AA55" t="s">
        <v>1435</v>
      </c>
      <c r="AB55" t="s">
        <v>1436</v>
      </c>
      <c r="AC55" t="s">
        <v>1437</v>
      </c>
      <c r="AD55" t="s">
        <v>1438</v>
      </c>
      <c r="AE55" t="s">
        <v>1439</v>
      </c>
      <c r="AF55" t="s">
        <v>1440</v>
      </c>
      <c r="AG55" t="s">
        <v>1441</v>
      </c>
      <c r="AH55" s="3">
        <v>5</v>
      </c>
      <c r="AI55">
        <v>200</v>
      </c>
      <c r="AJ55" t="s">
        <v>1442</v>
      </c>
      <c r="AK55" t="s">
        <v>1443</v>
      </c>
      <c r="AL55" t="s">
        <v>1444</v>
      </c>
    </row>
    <row r="56" spans="1:38" ht="12.75">
      <c r="A56">
        <v>1</v>
      </c>
      <c r="B56">
        <v>1</v>
      </c>
      <c r="C56">
        <v>1</v>
      </c>
      <c r="E56">
        <v>1</v>
      </c>
      <c r="F56" t="s">
        <v>1445</v>
      </c>
      <c r="G56" t="s">
        <v>1446</v>
      </c>
      <c r="H56" t="s">
        <v>1447</v>
      </c>
      <c r="I56" t="s">
        <v>1448</v>
      </c>
      <c r="J56" t="s">
        <v>1449</v>
      </c>
      <c r="K56" t="s">
        <v>1450</v>
      </c>
      <c r="L56" t="s">
        <v>1451</v>
      </c>
      <c r="M56" t="s">
        <v>1452</v>
      </c>
      <c r="N56" t="s">
        <v>1453</v>
      </c>
      <c r="O56" t="s">
        <v>1454</v>
      </c>
      <c r="R56" t="s">
        <v>1455</v>
      </c>
      <c r="S56" t="s">
        <v>1456</v>
      </c>
      <c r="T56" t="s">
        <v>1457</v>
      </c>
      <c r="U56" t="s">
        <v>1458</v>
      </c>
      <c r="V56" t="s">
        <v>1459</v>
      </c>
      <c r="W56" t="s">
        <v>1460</v>
      </c>
      <c r="X56" t="s">
        <v>1461</v>
      </c>
      <c r="Y56" t="s">
        <v>1462</v>
      </c>
      <c r="Z56" t="s">
        <v>1463</v>
      </c>
      <c r="AA56" t="s">
        <v>1464</v>
      </c>
      <c r="AD56" t="s">
        <v>1465</v>
      </c>
      <c r="AF56" t="s">
        <v>1466</v>
      </c>
      <c r="AH56" s="3">
        <v>3</v>
      </c>
      <c r="AI56">
        <v>58</v>
      </c>
      <c r="AJ56" t="s">
        <v>1467</v>
      </c>
      <c r="AK56" t="s">
        <v>1468</v>
      </c>
      <c r="AL56" t="s">
        <v>1469</v>
      </c>
    </row>
    <row r="57" spans="3:39" ht="12.75">
      <c r="C57">
        <v>1</v>
      </c>
      <c r="D57">
        <v>1</v>
      </c>
      <c r="E57">
        <v>1</v>
      </c>
      <c r="F57" t="s">
        <v>1470</v>
      </c>
      <c r="G57" t="s">
        <v>1471</v>
      </c>
      <c r="H57" t="s">
        <v>1472</v>
      </c>
      <c r="I57" t="s">
        <v>1473</v>
      </c>
      <c r="J57" t="s">
        <v>1474</v>
      </c>
      <c r="K57" t="s">
        <v>1475</v>
      </c>
      <c r="L57" t="s">
        <v>1476</v>
      </c>
      <c r="M57" t="s">
        <v>1477</v>
      </c>
      <c r="N57" t="s">
        <v>1478</v>
      </c>
      <c r="O57" t="s">
        <v>1479</v>
      </c>
      <c r="R57" t="s">
        <v>1480</v>
      </c>
      <c r="S57" t="s">
        <v>1481</v>
      </c>
      <c r="T57" t="s">
        <v>1482</v>
      </c>
      <c r="U57" t="s">
        <v>1483</v>
      </c>
      <c r="V57" t="s">
        <v>1484</v>
      </c>
      <c r="W57" t="s">
        <v>1485</v>
      </c>
      <c r="X57" t="s">
        <v>1486</v>
      </c>
      <c r="Y57" t="s">
        <v>1487</v>
      </c>
      <c r="Z57" t="s">
        <v>1488</v>
      </c>
      <c r="AA57" t="s">
        <v>1489</v>
      </c>
      <c r="AD57" t="s">
        <v>1490</v>
      </c>
      <c r="AF57" t="s">
        <v>1491</v>
      </c>
      <c r="AH57" s="3" t="s">
        <v>1492</v>
      </c>
      <c r="AI57">
        <v>211</v>
      </c>
      <c r="AJ57" t="s">
        <v>1493</v>
      </c>
      <c r="AK57" t="s">
        <v>1494</v>
      </c>
      <c r="AL57">
        <v>10</v>
      </c>
      <c r="AM57" t="s">
        <v>1495</v>
      </c>
    </row>
    <row r="58" spans="1:38" ht="12.75">
      <c r="A58">
        <v>1</v>
      </c>
      <c r="B58">
        <v>1</v>
      </c>
      <c r="C58">
        <v>1</v>
      </c>
      <c r="D58">
        <v>1</v>
      </c>
      <c r="F58" t="s">
        <v>1496</v>
      </c>
      <c r="G58" t="s">
        <v>1497</v>
      </c>
      <c r="H58" t="s">
        <v>1498</v>
      </c>
      <c r="I58" t="s">
        <v>1499</v>
      </c>
      <c r="J58" t="s">
        <v>1500</v>
      </c>
      <c r="K58" t="s">
        <v>1501</v>
      </c>
      <c r="L58" t="s">
        <v>1502</v>
      </c>
      <c r="M58" t="s">
        <v>1503</v>
      </c>
      <c r="N58" t="s">
        <v>1504</v>
      </c>
      <c r="O58" t="s">
        <v>1505</v>
      </c>
      <c r="R58" t="s">
        <v>1506</v>
      </c>
      <c r="S58" t="s">
        <v>1507</v>
      </c>
      <c r="T58" t="s">
        <v>1508</v>
      </c>
      <c r="U58" t="s">
        <v>1509</v>
      </c>
      <c r="V58" t="s">
        <v>1510</v>
      </c>
      <c r="W58" t="s">
        <v>1511</v>
      </c>
      <c r="X58" t="s">
        <v>1512</v>
      </c>
      <c r="Y58" t="s">
        <v>1513</v>
      </c>
      <c r="Z58" t="s">
        <v>1514</v>
      </c>
      <c r="AA58" t="s">
        <v>1515</v>
      </c>
      <c r="AB58" t="s">
        <v>1516</v>
      </c>
      <c r="AC58" t="s">
        <v>1517</v>
      </c>
      <c r="AD58" t="s">
        <v>1518</v>
      </c>
      <c r="AF58" t="s">
        <v>1519</v>
      </c>
      <c r="AG58" t="s">
        <v>1520</v>
      </c>
      <c r="AH58" s="3">
        <v>4</v>
      </c>
      <c r="AI58">
        <v>228</v>
      </c>
      <c r="AJ58" t="s">
        <v>1521</v>
      </c>
      <c r="AK58" t="s">
        <v>1522</v>
      </c>
      <c r="AL58" t="s">
        <v>1523</v>
      </c>
    </row>
    <row r="59" spans="1:38" ht="12.75">
      <c r="A59">
        <v>1</v>
      </c>
      <c r="B59">
        <v>1</v>
      </c>
      <c r="C59">
        <v>1</v>
      </c>
      <c r="D59">
        <v>1</v>
      </c>
      <c r="F59" t="s">
        <v>1524</v>
      </c>
      <c r="G59" t="s">
        <v>1525</v>
      </c>
      <c r="H59" t="s">
        <v>1526</v>
      </c>
      <c r="I59" t="s">
        <v>1527</v>
      </c>
      <c r="J59" t="s">
        <v>1528</v>
      </c>
      <c r="K59" t="s">
        <v>1529</v>
      </c>
      <c r="L59" t="s">
        <v>1530</v>
      </c>
      <c r="M59" t="s">
        <v>1531</v>
      </c>
      <c r="N59" t="s">
        <v>1532</v>
      </c>
      <c r="O59" t="s">
        <v>1533</v>
      </c>
      <c r="R59" t="s">
        <v>1534</v>
      </c>
      <c r="S59" t="s">
        <v>1535</v>
      </c>
      <c r="T59" t="s">
        <v>1536</v>
      </c>
      <c r="U59" t="s">
        <v>1537</v>
      </c>
      <c r="V59" t="s">
        <v>1538</v>
      </c>
      <c r="W59" t="s">
        <v>1539</v>
      </c>
      <c r="X59" t="s">
        <v>1540</v>
      </c>
      <c r="Y59" t="s">
        <v>1541</v>
      </c>
      <c r="Z59" t="s">
        <v>1542</v>
      </c>
      <c r="AA59" t="s">
        <v>1543</v>
      </c>
      <c r="AD59" t="s">
        <v>1544</v>
      </c>
      <c r="AF59" t="s">
        <v>1545</v>
      </c>
      <c r="AH59" s="3" t="s">
        <v>1546</v>
      </c>
      <c r="AI59">
        <v>1</v>
      </c>
      <c r="AJ59" t="s">
        <v>1547</v>
      </c>
      <c r="AK59" t="s">
        <v>1548</v>
      </c>
      <c r="AL59" t="s">
        <v>1549</v>
      </c>
    </row>
    <row r="60" spans="1:38" ht="12.75">
      <c r="A60">
        <v>1</v>
      </c>
      <c r="C60">
        <v>1</v>
      </c>
      <c r="D60">
        <v>1</v>
      </c>
      <c r="E60">
        <v>1</v>
      </c>
      <c r="F60" t="s">
        <v>1550</v>
      </c>
      <c r="G60" t="s">
        <v>1551</v>
      </c>
      <c r="H60" t="s">
        <v>1552</v>
      </c>
      <c r="I60" t="s">
        <v>1553</v>
      </c>
      <c r="J60" t="s">
        <v>1554</v>
      </c>
      <c r="K60" t="s">
        <v>1555</v>
      </c>
      <c r="L60" t="s">
        <v>1556</v>
      </c>
      <c r="M60" t="s">
        <v>1557</v>
      </c>
      <c r="N60" t="s">
        <v>1558</v>
      </c>
      <c r="O60" t="s">
        <v>1559</v>
      </c>
      <c r="P60" t="s">
        <v>1560</v>
      </c>
      <c r="Q60" t="s">
        <v>1561</v>
      </c>
      <c r="R60" t="s">
        <v>1562</v>
      </c>
      <c r="S60" t="s">
        <v>1563</v>
      </c>
      <c r="T60" t="s">
        <v>1564</v>
      </c>
      <c r="U60" t="s">
        <v>1565</v>
      </c>
      <c r="V60" t="s">
        <v>1566</v>
      </c>
      <c r="W60" t="s">
        <v>1567</v>
      </c>
      <c r="X60" t="s">
        <v>1568</v>
      </c>
      <c r="Y60" t="s">
        <v>1569</v>
      </c>
      <c r="Z60" t="s">
        <v>1570</v>
      </c>
      <c r="AA60" t="s">
        <v>1571</v>
      </c>
      <c r="AB60" t="s">
        <v>1572</v>
      </c>
      <c r="AC60" t="s">
        <v>1573</v>
      </c>
      <c r="AD60" t="s">
        <v>1574</v>
      </c>
      <c r="AF60" t="s">
        <v>1575</v>
      </c>
      <c r="AH60" s="3">
        <v>4</v>
      </c>
      <c r="AI60">
        <v>40</v>
      </c>
      <c r="AJ60" t="s">
        <v>1576</v>
      </c>
      <c r="AK60" t="s">
        <v>1577</v>
      </c>
      <c r="AL60" t="s">
        <v>1578</v>
      </c>
    </row>
    <row r="61" spans="1:38" ht="12.75">
      <c r="A61">
        <v>1</v>
      </c>
      <c r="B61">
        <v>1</v>
      </c>
      <c r="C61">
        <v>1</v>
      </c>
      <c r="D61">
        <v>1</v>
      </c>
      <c r="E61">
        <v>1</v>
      </c>
      <c r="F61" t="s">
        <v>1579</v>
      </c>
      <c r="G61" t="s">
        <v>1580</v>
      </c>
      <c r="H61" t="s">
        <v>1581</v>
      </c>
      <c r="I61" t="s">
        <v>1582</v>
      </c>
      <c r="J61" t="s">
        <v>1583</v>
      </c>
      <c r="K61" t="s">
        <v>1584</v>
      </c>
      <c r="L61" t="s">
        <v>1585</v>
      </c>
      <c r="M61" t="s">
        <v>1586</v>
      </c>
      <c r="N61" t="s">
        <v>1587</v>
      </c>
      <c r="O61" t="s">
        <v>1588</v>
      </c>
      <c r="R61" t="s">
        <v>1589</v>
      </c>
      <c r="S61" t="s">
        <v>1590</v>
      </c>
      <c r="T61" t="s">
        <v>1591</v>
      </c>
      <c r="U61" t="s">
        <v>1592</v>
      </c>
      <c r="V61" t="s">
        <v>1593</v>
      </c>
      <c r="W61" t="s">
        <v>1594</v>
      </c>
      <c r="X61" t="s">
        <v>1595</v>
      </c>
      <c r="Y61" t="s">
        <v>1596</v>
      </c>
      <c r="Z61" t="s">
        <v>1597</v>
      </c>
      <c r="AA61" t="s">
        <v>1598</v>
      </c>
      <c r="AD61" t="s">
        <v>1599</v>
      </c>
      <c r="AF61" t="s">
        <v>1600</v>
      </c>
      <c r="AH61" s="3" t="s">
        <v>1601</v>
      </c>
      <c r="AI61">
        <v>1</v>
      </c>
      <c r="AJ61" t="s">
        <v>1602</v>
      </c>
      <c r="AK61" t="s">
        <v>1603</v>
      </c>
      <c r="AL61" t="s">
        <v>1604</v>
      </c>
    </row>
    <row r="62" spans="3:39" ht="12.75">
      <c r="C62">
        <v>1</v>
      </c>
      <c r="D62">
        <v>1</v>
      </c>
      <c r="F62" t="s">
        <v>1605</v>
      </c>
      <c r="G62" t="s">
        <v>1606</v>
      </c>
      <c r="H62" t="s">
        <v>1607</v>
      </c>
      <c r="I62" t="s">
        <v>1608</v>
      </c>
      <c r="J62" t="s">
        <v>1609</v>
      </c>
      <c r="K62" t="s">
        <v>1610</v>
      </c>
      <c r="L62" t="s">
        <v>1611</v>
      </c>
      <c r="M62" t="s">
        <v>1612</v>
      </c>
      <c r="N62" t="s">
        <v>1613</v>
      </c>
      <c r="O62" t="s">
        <v>1614</v>
      </c>
      <c r="R62" t="s">
        <v>1615</v>
      </c>
      <c r="S62" t="s">
        <v>1616</v>
      </c>
      <c r="T62" t="s">
        <v>1617</v>
      </c>
      <c r="U62" t="s">
        <v>1618</v>
      </c>
      <c r="V62" t="s">
        <v>1619</v>
      </c>
      <c r="W62" t="s">
        <v>1620</v>
      </c>
      <c r="Y62" t="s">
        <v>1621</v>
      </c>
      <c r="Z62" t="s">
        <v>1622</v>
      </c>
      <c r="AA62" t="s">
        <v>1623</v>
      </c>
      <c r="AD62" t="s">
        <v>1624</v>
      </c>
      <c r="AF62" t="s">
        <v>1625</v>
      </c>
      <c r="AG62" t="s">
        <v>1626</v>
      </c>
      <c r="AH62" s="3">
        <v>4</v>
      </c>
      <c r="AI62">
        <v>76</v>
      </c>
      <c r="AJ62" t="s">
        <v>1627</v>
      </c>
      <c r="AK62" t="s">
        <v>1628</v>
      </c>
      <c r="AM62" t="s">
        <v>1629</v>
      </c>
    </row>
    <row r="63" spans="1:39" ht="12.75">
      <c r="A63">
        <v>1</v>
      </c>
      <c r="B63">
        <v>1</v>
      </c>
      <c r="C63">
        <v>1</v>
      </c>
      <c r="E63">
        <v>1</v>
      </c>
      <c r="F63" t="s">
        <v>1630</v>
      </c>
      <c r="G63" t="s">
        <v>1631</v>
      </c>
      <c r="H63" t="s">
        <v>1632</v>
      </c>
      <c r="I63" t="s">
        <v>1633</v>
      </c>
      <c r="J63" t="s">
        <v>1634</v>
      </c>
      <c r="K63" t="s">
        <v>1635</v>
      </c>
      <c r="L63" t="s">
        <v>1636</v>
      </c>
      <c r="M63" t="s">
        <v>1637</v>
      </c>
      <c r="N63" t="s">
        <v>1638</v>
      </c>
      <c r="O63" t="s">
        <v>1639</v>
      </c>
      <c r="Q63" t="s">
        <v>1640</v>
      </c>
      <c r="R63" t="s">
        <v>1641</v>
      </c>
      <c r="S63" t="s">
        <v>1642</v>
      </c>
      <c r="T63" t="s">
        <v>1643</v>
      </c>
      <c r="U63" t="s">
        <v>1644</v>
      </c>
      <c r="V63" t="s">
        <v>1645</v>
      </c>
      <c r="W63" t="s">
        <v>1646</v>
      </c>
      <c r="X63" t="s">
        <v>1647</v>
      </c>
      <c r="Y63" t="s">
        <v>1648</v>
      </c>
      <c r="Z63" t="s">
        <v>1649</v>
      </c>
      <c r="AA63" t="s">
        <v>1650</v>
      </c>
      <c r="AB63" t="s">
        <v>1651</v>
      </c>
      <c r="AC63" t="s">
        <v>1652</v>
      </c>
      <c r="AD63" t="s">
        <v>1653</v>
      </c>
      <c r="AF63" t="s">
        <v>1654</v>
      </c>
      <c r="AH63" s="3" t="s">
        <v>1655</v>
      </c>
      <c r="AI63">
        <v>1</v>
      </c>
      <c r="AJ63" t="s">
        <v>1656</v>
      </c>
      <c r="AK63" t="s">
        <v>1657</v>
      </c>
      <c r="AL63">
        <v>10</v>
      </c>
      <c r="AM63" t="s">
        <v>1658</v>
      </c>
    </row>
    <row r="64" spans="1:38" ht="12.75">
      <c r="A64">
        <v>1</v>
      </c>
      <c r="C64">
        <v>1</v>
      </c>
      <c r="D64">
        <v>1</v>
      </c>
      <c r="E64">
        <v>1</v>
      </c>
      <c r="F64" t="s">
        <v>1659</v>
      </c>
      <c r="G64" t="s">
        <v>1660</v>
      </c>
      <c r="H64" t="s">
        <v>1661</v>
      </c>
      <c r="I64" t="s">
        <v>1662</v>
      </c>
      <c r="J64" t="s">
        <v>1663</v>
      </c>
      <c r="K64" t="s">
        <v>1664</v>
      </c>
      <c r="L64" t="s">
        <v>1665</v>
      </c>
      <c r="M64" t="s">
        <v>1666</v>
      </c>
      <c r="N64" t="s">
        <v>1667</v>
      </c>
      <c r="O64" t="s">
        <v>1668</v>
      </c>
      <c r="R64" t="s">
        <v>1669</v>
      </c>
      <c r="S64" t="s">
        <v>1670</v>
      </c>
      <c r="T64" t="s">
        <v>1671</v>
      </c>
      <c r="U64" t="s">
        <v>1672</v>
      </c>
      <c r="V64" t="s">
        <v>1673</v>
      </c>
      <c r="W64" t="s">
        <v>1674</v>
      </c>
      <c r="X64" t="s">
        <v>1675</v>
      </c>
      <c r="Y64" t="s">
        <v>1676</v>
      </c>
      <c r="Z64" t="s">
        <v>1677</v>
      </c>
      <c r="AA64" t="s">
        <v>1678</v>
      </c>
      <c r="AB64" t="s">
        <v>1679</v>
      </c>
      <c r="AC64" t="s">
        <v>1680</v>
      </c>
      <c r="AD64" t="s">
        <v>1681</v>
      </c>
      <c r="AE64" t="s">
        <v>1682</v>
      </c>
      <c r="AF64" t="s">
        <v>1683</v>
      </c>
      <c r="AH64" s="3">
        <v>2</v>
      </c>
      <c r="AI64">
        <v>1</v>
      </c>
      <c r="AJ64" t="s">
        <v>1684</v>
      </c>
      <c r="AK64" t="s">
        <v>1685</v>
      </c>
      <c r="AL64" t="s">
        <v>1686</v>
      </c>
    </row>
    <row r="65" spans="4:39" ht="12.75">
      <c r="D65">
        <v>1</v>
      </c>
      <c r="F65" t="s">
        <v>1687</v>
      </c>
      <c r="G65" t="s">
        <v>1688</v>
      </c>
      <c r="H65" t="s">
        <v>1689</v>
      </c>
      <c r="I65" t="s">
        <v>1690</v>
      </c>
      <c r="J65" t="s">
        <v>1691</v>
      </c>
      <c r="K65" t="s">
        <v>1692</v>
      </c>
      <c r="L65" t="s">
        <v>1693</v>
      </c>
      <c r="M65" t="s">
        <v>1694</v>
      </c>
      <c r="N65" t="s">
        <v>1695</v>
      </c>
      <c r="O65" t="s">
        <v>1696</v>
      </c>
      <c r="P65" t="s">
        <v>1697</v>
      </c>
      <c r="Q65" t="s">
        <v>1698</v>
      </c>
      <c r="R65" t="s">
        <v>1699</v>
      </c>
      <c r="S65" t="s">
        <v>1700</v>
      </c>
      <c r="T65" t="s">
        <v>1701</v>
      </c>
      <c r="U65" t="s">
        <v>1702</v>
      </c>
      <c r="V65" t="s">
        <v>1703</v>
      </c>
      <c r="W65" t="s">
        <v>1704</v>
      </c>
      <c r="X65" t="s">
        <v>1705</v>
      </c>
      <c r="Y65" t="s">
        <v>1706</v>
      </c>
      <c r="Z65" t="s">
        <v>1707</v>
      </c>
      <c r="AA65" t="s">
        <v>1708</v>
      </c>
      <c r="AB65" t="s">
        <v>1709</v>
      </c>
      <c r="AC65" t="s">
        <v>1710</v>
      </c>
      <c r="AD65" t="s">
        <v>1711</v>
      </c>
      <c r="AF65" t="s">
        <v>1712</v>
      </c>
      <c r="AG65" t="s">
        <v>1713</v>
      </c>
      <c r="AH65" s="3" t="s">
        <v>1714</v>
      </c>
      <c r="AI65">
        <v>1</v>
      </c>
      <c r="AJ65" t="s">
        <v>1715</v>
      </c>
      <c r="AK65" t="s">
        <v>1716</v>
      </c>
      <c r="AL65">
        <v>10</v>
      </c>
      <c r="AM65" t="s">
        <v>1717</v>
      </c>
    </row>
    <row r="66" spans="1:38" ht="12.75">
      <c r="A66">
        <v>1</v>
      </c>
      <c r="B66">
        <v>1</v>
      </c>
      <c r="C66">
        <v>1</v>
      </c>
      <c r="D66">
        <v>1</v>
      </c>
      <c r="F66" t="s">
        <v>1718</v>
      </c>
      <c r="G66" t="s">
        <v>1719</v>
      </c>
      <c r="H66" t="s">
        <v>1720</v>
      </c>
      <c r="I66" t="s">
        <v>1721</v>
      </c>
      <c r="J66" t="s">
        <v>1722</v>
      </c>
      <c r="K66" t="s">
        <v>1723</v>
      </c>
      <c r="L66" t="s">
        <v>1724</v>
      </c>
      <c r="M66" t="s">
        <v>1725</v>
      </c>
      <c r="N66" t="s">
        <v>1726</v>
      </c>
      <c r="O66" t="s">
        <v>1727</v>
      </c>
      <c r="R66" t="s">
        <v>1728</v>
      </c>
      <c r="S66" t="s">
        <v>1729</v>
      </c>
      <c r="T66" t="s">
        <v>1730</v>
      </c>
      <c r="U66" t="s">
        <v>1731</v>
      </c>
      <c r="V66" t="s">
        <v>1732</v>
      </c>
      <c r="W66" t="s">
        <v>1733</v>
      </c>
      <c r="X66" t="s">
        <v>1734</v>
      </c>
      <c r="Y66" t="s">
        <v>1735</v>
      </c>
      <c r="Z66" t="s">
        <v>1736</v>
      </c>
      <c r="AA66" t="s">
        <v>1737</v>
      </c>
      <c r="AD66" t="s">
        <v>1738</v>
      </c>
      <c r="AF66" t="s">
        <v>1739</v>
      </c>
      <c r="AG66" t="s">
        <v>1740</v>
      </c>
      <c r="AH66" s="3">
        <v>2</v>
      </c>
      <c r="AI66">
        <v>40</v>
      </c>
      <c r="AJ66" t="s">
        <v>1741</v>
      </c>
      <c r="AK66" t="s">
        <v>1742</v>
      </c>
      <c r="AL66" t="s">
        <v>1743</v>
      </c>
    </row>
    <row r="67" spans="1:39" ht="12.75">
      <c r="A67">
        <v>1</v>
      </c>
      <c r="B67">
        <v>1</v>
      </c>
      <c r="C67">
        <v>1</v>
      </c>
      <c r="D67">
        <v>1</v>
      </c>
      <c r="F67" t="s">
        <v>1744</v>
      </c>
      <c r="G67" t="s">
        <v>1745</v>
      </c>
      <c r="H67" t="s">
        <v>1746</v>
      </c>
      <c r="I67" t="s">
        <v>1747</v>
      </c>
      <c r="J67" t="s">
        <v>1748</v>
      </c>
      <c r="K67" t="s">
        <v>1749</v>
      </c>
      <c r="L67" t="s">
        <v>1750</v>
      </c>
      <c r="M67" t="s">
        <v>1751</v>
      </c>
      <c r="N67" t="s">
        <v>1752</v>
      </c>
      <c r="O67" t="s">
        <v>1753</v>
      </c>
      <c r="P67" t="s">
        <v>1754</v>
      </c>
      <c r="Q67" t="s">
        <v>1755</v>
      </c>
      <c r="R67" t="s">
        <v>1756</v>
      </c>
      <c r="S67" t="s">
        <v>1757</v>
      </c>
      <c r="T67" t="s">
        <v>1758</v>
      </c>
      <c r="U67" t="s">
        <v>1759</v>
      </c>
      <c r="V67" t="s">
        <v>1760</v>
      </c>
      <c r="W67" t="s">
        <v>1761</v>
      </c>
      <c r="X67" t="s">
        <v>1762</v>
      </c>
      <c r="Y67" t="s">
        <v>1763</v>
      </c>
      <c r="Z67" t="s">
        <v>1764</v>
      </c>
      <c r="AA67" t="s">
        <v>1765</v>
      </c>
      <c r="AB67" t="s">
        <v>1766</v>
      </c>
      <c r="AC67" t="s">
        <v>1767</v>
      </c>
      <c r="AD67" t="s">
        <v>1768</v>
      </c>
      <c r="AF67" t="s">
        <v>1769</v>
      </c>
      <c r="AG67" t="s">
        <v>1770</v>
      </c>
      <c r="AH67" s="3" t="s">
        <v>1771</v>
      </c>
      <c r="AI67">
        <v>1</v>
      </c>
      <c r="AJ67" t="s">
        <v>1772</v>
      </c>
      <c r="AK67" t="s">
        <v>1773</v>
      </c>
      <c r="AL67">
        <v>10</v>
      </c>
      <c r="AM67" t="s">
        <v>1774</v>
      </c>
    </row>
    <row r="68" spans="1:38" ht="12.75">
      <c r="A68">
        <v>1</v>
      </c>
      <c r="B68">
        <v>1</v>
      </c>
      <c r="C68">
        <v>1</v>
      </c>
      <c r="D68">
        <v>1</v>
      </c>
      <c r="F68" t="s">
        <v>1775</v>
      </c>
      <c r="G68" t="s">
        <v>1776</v>
      </c>
      <c r="H68" t="s">
        <v>1777</v>
      </c>
      <c r="I68" t="s">
        <v>1778</v>
      </c>
      <c r="J68" t="s">
        <v>1779</v>
      </c>
      <c r="K68" t="s">
        <v>1780</v>
      </c>
      <c r="L68" t="s">
        <v>1781</v>
      </c>
      <c r="M68" t="s">
        <v>1782</v>
      </c>
      <c r="N68" t="s">
        <v>1783</v>
      </c>
      <c r="O68" t="s">
        <v>1784</v>
      </c>
      <c r="R68" t="s">
        <v>1785</v>
      </c>
      <c r="S68" t="s">
        <v>1786</v>
      </c>
      <c r="T68" t="s">
        <v>1787</v>
      </c>
      <c r="U68" t="s">
        <v>1788</v>
      </c>
      <c r="V68" t="s">
        <v>1789</v>
      </c>
      <c r="W68" t="s">
        <v>1790</v>
      </c>
      <c r="X68" t="s">
        <v>1791</v>
      </c>
      <c r="Y68" t="s">
        <v>1792</v>
      </c>
      <c r="Z68" t="s">
        <v>1793</v>
      </c>
      <c r="AA68" t="s">
        <v>1794</v>
      </c>
      <c r="AD68" t="s">
        <v>1795</v>
      </c>
      <c r="AF68" t="s">
        <v>1796</v>
      </c>
      <c r="AH68" s="3" t="s">
        <v>1797</v>
      </c>
      <c r="AI68">
        <v>1</v>
      </c>
      <c r="AJ68" t="s">
        <v>1798</v>
      </c>
      <c r="AK68" t="s">
        <v>1799</v>
      </c>
      <c r="AL68" t="s">
        <v>1800</v>
      </c>
    </row>
    <row r="69" spans="4:38" ht="12.75">
      <c r="D69">
        <v>1</v>
      </c>
      <c r="F69" t="s">
        <v>1801</v>
      </c>
      <c r="G69" t="s">
        <v>1802</v>
      </c>
      <c r="H69" t="s">
        <v>1803</v>
      </c>
      <c r="I69" t="s">
        <v>1804</v>
      </c>
      <c r="J69" t="s">
        <v>1805</v>
      </c>
      <c r="K69" t="s">
        <v>1806</v>
      </c>
      <c r="L69" t="s">
        <v>1807</v>
      </c>
      <c r="M69" t="s">
        <v>1808</v>
      </c>
      <c r="N69" t="s">
        <v>1809</v>
      </c>
      <c r="O69" t="s">
        <v>1810</v>
      </c>
      <c r="R69" t="s">
        <v>1811</v>
      </c>
      <c r="S69" t="s">
        <v>1812</v>
      </c>
      <c r="T69" t="s">
        <v>1813</v>
      </c>
      <c r="U69" t="s">
        <v>1814</v>
      </c>
      <c r="V69" t="s">
        <v>1815</v>
      </c>
      <c r="W69" t="s">
        <v>1816</v>
      </c>
      <c r="X69" t="s">
        <v>1817</v>
      </c>
      <c r="Y69" t="s">
        <v>1818</v>
      </c>
      <c r="Z69" t="s">
        <v>1819</v>
      </c>
      <c r="AA69" t="s">
        <v>1820</v>
      </c>
      <c r="AD69" t="s">
        <v>1821</v>
      </c>
      <c r="AF69" t="s">
        <v>1822</v>
      </c>
      <c r="AH69" s="3">
        <v>3</v>
      </c>
      <c r="AI69">
        <v>112</v>
      </c>
      <c r="AJ69" t="s">
        <v>1823</v>
      </c>
      <c r="AK69" t="s">
        <v>1824</v>
      </c>
      <c r="AL69" t="s">
        <v>1825</v>
      </c>
    </row>
    <row r="70" spans="1:39" ht="12.75">
      <c r="A70">
        <v>1</v>
      </c>
      <c r="B70">
        <v>1</v>
      </c>
      <c r="C70">
        <v>1</v>
      </c>
      <c r="D70">
        <v>1</v>
      </c>
      <c r="E70">
        <v>1</v>
      </c>
      <c r="F70" t="s">
        <v>1826</v>
      </c>
      <c r="G70" t="s">
        <v>1827</v>
      </c>
      <c r="H70" t="s">
        <v>1828</v>
      </c>
      <c r="I70" t="s">
        <v>1829</v>
      </c>
      <c r="J70" t="s">
        <v>1830</v>
      </c>
      <c r="K70" t="s">
        <v>1831</v>
      </c>
      <c r="L70" t="s">
        <v>1832</v>
      </c>
      <c r="M70" t="s">
        <v>1833</v>
      </c>
      <c r="N70" t="s">
        <v>1834</v>
      </c>
      <c r="O70" t="s">
        <v>1835</v>
      </c>
      <c r="R70" t="s">
        <v>1836</v>
      </c>
      <c r="S70" t="s">
        <v>1837</v>
      </c>
      <c r="T70" t="s">
        <v>1838</v>
      </c>
      <c r="U70" t="s">
        <v>1839</v>
      </c>
      <c r="V70" t="s">
        <v>1840</v>
      </c>
      <c r="W70" t="s">
        <v>1841</v>
      </c>
      <c r="X70" t="s">
        <v>1842</v>
      </c>
      <c r="Y70" t="s">
        <v>1843</v>
      </c>
      <c r="Z70" t="s">
        <v>1844</v>
      </c>
      <c r="AA70" t="s">
        <v>1845</v>
      </c>
      <c r="AD70" t="s">
        <v>1846</v>
      </c>
      <c r="AF70" t="s">
        <v>1847</v>
      </c>
      <c r="AH70" s="3" t="s">
        <v>1848</v>
      </c>
      <c r="AI70">
        <v>228</v>
      </c>
      <c r="AJ70" t="s">
        <v>1849</v>
      </c>
      <c r="AK70" t="s">
        <v>1850</v>
      </c>
      <c r="AL70">
        <v>10</v>
      </c>
      <c r="AM70" t="s">
        <v>1851</v>
      </c>
    </row>
    <row r="71" spans="3:38" ht="12.75">
      <c r="C71">
        <v>1</v>
      </c>
      <c r="D71">
        <v>1</v>
      </c>
      <c r="F71" t="s">
        <v>1852</v>
      </c>
      <c r="G71" t="s">
        <v>1853</v>
      </c>
      <c r="H71" t="s">
        <v>1854</v>
      </c>
      <c r="I71" t="s">
        <v>1855</v>
      </c>
      <c r="J71" t="s">
        <v>1856</v>
      </c>
      <c r="K71" t="s">
        <v>1857</v>
      </c>
      <c r="L71" t="s">
        <v>1858</v>
      </c>
      <c r="M71" t="s">
        <v>1859</v>
      </c>
      <c r="N71" t="s">
        <v>1860</v>
      </c>
      <c r="O71" t="s">
        <v>1861</v>
      </c>
      <c r="R71" t="s">
        <v>1862</v>
      </c>
      <c r="S71" t="s">
        <v>1863</v>
      </c>
      <c r="T71" t="s">
        <v>1864</v>
      </c>
      <c r="U71" t="s">
        <v>1865</v>
      </c>
      <c r="V71" t="s">
        <v>1866</v>
      </c>
      <c r="W71" t="s">
        <v>1867</v>
      </c>
      <c r="X71" t="s">
        <v>1868</v>
      </c>
      <c r="Y71" t="s">
        <v>1869</v>
      </c>
      <c r="Z71" t="s">
        <v>1870</v>
      </c>
      <c r="AA71" t="s">
        <v>1871</v>
      </c>
      <c r="AD71" t="s">
        <v>1872</v>
      </c>
      <c r="AF71" t="s">
        <v>1873</v>
      </c>
      <c r="AH71" s="3" t="s">
        <v>1874</v>
      </c>
      <c r="AI71">
        <v>1</v>
      </c>
      <c r="AJ71" t="s">
        <v>1875</v>
      </c>
      <c r="AK71" t="s">
        <v>1876</v>
      </c>
      <c r="AL71" t="s">
        <v>1877</v>
      </c>
    </row>
    <row r="72" spans="1:39" ht="12.75">
      <c r="A72">
        <v>1</v>
      </c>
      <c r="B72">
        <v>1</v>
      </c>
      <c r="C72">
        <v>1</v>
      </c>
      <c r="D72">
        <v>1</v>
      </c>
      <c r="E72">
        <v>1</v>
      </c>
      <c r="F72" t="s">
        <v>1878</v>
      </c>
      <c r="G72" t="s">
        <v>1879</v>
      </c>
      <c r="H72" t="s">
        <v>1880</v>
      </c>
      <c r="I72" t="s">
        <v>1881</v>
      </c>
      <c r="J72" t="s">
        <v>1882</v>
      </c>
      <c r="K72" t="s">
        <v>1883</v>
      </c>
      <c r="L72" t="s">
        <v>1884</v>
      </c>
      <c r="M72" t="s">
        <v>1885</v>
      </c>
      <c r="N72" t="s">
        <v>1886</v>
      </c>
      <c r="O72" t="s">
        <v>1887</v>
      </c>
      <c r="R72" t="s">
        <v>1888</v>
      </c>
      <c r="S72" t="s">
        <v>1889</v>
      </c>
      <c r="T72" t="s">
        <v>1890</v>
      </c>
      <c r="U72" t="s">
        <v>1891</v>
      </c>
      <c r="V72" t="s">
        <v>1892</v>
      </c>
      <c r="W72" t="s">
        <v>1893</v>
      </c>
      <c r="X72" t="s">
        <v>1894</v>
      </c>
      <c r="Y72" t="s">
        <v>1895</v>
      </c>
      <c r="Z72" t="s">
        <v>1896</v>
      </c>
      <c r="AA72" t="s">
        <v>1897</v>
      </c>
      <c r="AD72" t="s">
        <v>1898</v>
      </c>
      <c r="AF72" t="s">
        <v>1899</v>
      </c>
      <c r="AH72" s="3" t="s">
        <v>1900</v>
      </c>
      <c r="AI72">
        <v>11</v>
      </c>
      <c r="AJ72" t="s">
        <v>1901</v>
      </c>
      <c r="AK72" t="s">
        <v>1902</v>
      </c>
      <c r="AL72">
        <v>10</v>
      </c>
      <c r="AM72" t="s">
        <v>1903</v>
      </c>
    </row>
    <row r="73" spans="1:39" ht="12.75">
      <c r="A73">
        <v>1</v>
      </c>
      <c r="B73">
        <v>1</v>
      </c>
      <c r="C73">
        <v>1</v>
      </c>
      <c r="D73">
        <v>1</v>
      </c>
      <c r="E73">
        <v>1</v>
      </c>
      <c r="F73" t="s">
        <v>1904</v>
      </c>
      <c r="G73" t="s">
        <v>1905</v>
      </c>
      <c r="H73" t="s">
        <v>1906</v>
      </c>
      <c r="I73" t="s">
        <v>1907</v>
      </c>
      <c r="J73" t="s">
        <v>1908</v>
      </c>
      <c r="K73" t="s">
        <v>1909</v>
      </c>
      <c r="L73" t="s">
        <v>1910</v>
      </c>
      <c r="M73" t="s">
        <v>1911</v>
      </c>
      <c r="N73" t="s">
        <v>1912</v>
      </c>
      <c r="O73" t="s">
        <v>1913</v>
      </c>
      <c r="R73" t="s">
        <v>1914</v>
      </c>
      <c r="S73" t="s">
        <v>1915</v>
      </c>
      <c r="T73" t="s">
        <v>1916</v>
      </c>
      <c r="U73" t="s">
        <v>1917</v>
      </c>
      <c r="V73" t="s">
        <v>1918</v>
      </c>
      <c r="W73" t="s">
        <v>1919</v>
      </c>
      <c r="X73" t="s">
        <v>1920</v>
      </c>
      <c r="Y73" t="s">
        <v>1921</v>
      </c>
      <c r="Z73" t="s">
        <v>1922</v>
      </c>
      <c r="AA73" t="s">
        <v>1923</v>
      </c>
      <c r="AD73" t="s">
        <v>1924</v>
      </c>
      <c r="AF73" t="s">
        <v>1925</v>
      </c>
      <c r="AG73" t="s">
        <v>1926</v>
      </c>
      <c r="AH73" s="3" t="s">
        <v>1927</v>
      </c>
      <c r="AI73">
        <v>1</v>
      </c>
      <c r="AJ73" t="s">
        <v>1928</v>
      </c>
      <c r="AK73" t="s">
        <v>1929</v>
      </c>
      <c r="AL73">
        <v>10</v>
      </c>
      <c r="AM73" t="s">
        <v>1930</v>
      </c>
    </row>
    <row r="74" spans="4:38" ht="12.75">
      <c r="D74">
        <v>1</v>
      </c>
      <c r="F74" t="s">
        <v>1931</v>
      </c>
      <c r="G74" t="s">
        <v>1932</v>
      </c>
      <c r="H74" t="s">
        <v>1933</v>
      </c>
      <c r="I74" t="s">
        <v>1934</v>
      </c>
      <c r="J74" t="s">
        <v>1935</v>
      </c>
      <c r="K74" t="s">
        <v>1936</v>
      </c>
      <c r="L74" t="s">
        <v>1937</v>
      </c>
      <c r="N74" t="s">
        <v>1938</v>
      </c>
      <c r="O74" t="s">
        <v>1939</v>
      </c>
      <c r="R74" t="s">
        <v>1940</v>
      </c>
      <c r="S74" t="s">
        <v>1941</v>
      </c>
      <c r="T74" t="s">
        <v>1942</v>
      </c>
      <c r="U74" t="s">
        <v>1943</v>
      </c>
      <c r="V74" t="s">
        <v>1944</v>
      </c>
      <c r="W74" t="s">
        <v>1945</v>
      </c>
      <c r="X74" t="s">
        <v>1946</v>
      </c>
      <c r="Y74" t="s">
        <v>1947</v>
      </c>
      <c r="Z74" t="s">
        <v>1948</v>
      </c>
      <c r="AA74" t="s">
        <v>1949</v>
      </c>
      <c r="AD74" t="s">
        <v>1950</v>
      </c>
      <c r="AE74" t="s">
        <v>1951</v>
      </c>
      <c r="AF74" t="s">
        <v>1952</v>
      </c>
      <c r="AH74" s="3">
        <v>5</v>
      </c>
      <c r="AI74">
        <v>112</v>
      </c>
      <c r="AJ74" t="s">
        <v>1953</v>
      </c>
      <c r="AK74" t="s">
        <v>1954</v>
      </c>
      <c r="AL74">
        <v>10</v>
      </c>
    </row>
    <row r="75" spans="1:38" ht="12.75">
      <c r="A75">
        <v>1</v>
      </c>
      <c r="B75">
        <v>1</v>
      </c>
      <c r="C75">
        <v>1</v>
      </c>
      <c r="D75">
        <v>1</v>
      </c>
      <c r="E75">
        <v>1</v>
      </c>
      <c r="F75" t="s">
        <v>1955</v>
      </c>
      <c r="G75" t="s">
        <v>1956</v>
      </c>
      <c r="H75" t="s">
        <v>1957</v>
      </c>
      <c r="I75" t="s">
        <v>1958</v>
      </c>
      <c r="J75" t="s">
        <v>1959</v>
      </c>
      <c r="K75" t="s">
        <v>1960</v>
      </c>
      <c r="L75" t="s">
        <v>1961</v>
      </c>
      <c r="M75" t="s">
        <v>1962</v>
      </c>
      <c r="N75" t="s">
        <v>1963</v>
      </c>
      <c r="O75" t="s">
        <v>1964</v>
      </c>
      <c r="R75" t="s">
        <v>1965</v>
      </c>
      <c r="S75" t="s">
        <v>1966</v>
      </c>
      <c r="T75" t="s">
        <v>1967</v>
      </c>
      <c r="U75" t="s">
        <v>1968</v>
      </c>
      <c r="V75" t="s">
        <v>1969</v>
      </c>
      <c r="W75" t="s">
        <v>1970</v>
      </c>
      <c r="X75" t="s">
        <v>1971</v>
      </c>
      <c r="Y75" t="s">
        <v>1972</v>
      </c>
      <c r="Z75" t="s">
        <v>1973</v>
      </c>
      <c r="AA75" t="s">
        <v>1974</v>
      </c>
      <c r="AD75" t="s">
        <v>1975</v>
      </c>
      <c r="AF75" t="s">
        <v>1976</v>
      </c>
      <c r="AH75" s="3" t="s">
        <v>1977</v>
      </c>
      <c r="AI75">
        <v>1</v>
      </c>
      <c r="AJ75" t="s">
        <v>1978</v>
      </c>
      <c r="AK75" t="s">
        <v>1979</v>
      </c>
      <c r="AL75" t="s">
        <v>1980</v>
      </c>
    </row>
    <row r="76" spans="1:39" ht="12.75">
      <c r="A76">
        <v>1</v>
      </c>
      <c r="B76">
        <v>1</v>
      </c>
      <c r="C76">
        <v>1</v>
      </c>
      <c r="G76" t="s">
        <v>1981</v>
      </c>
      <c r="I76" t="s">
        <v>1982</v>
      </c>
      <c r="J76" t="s">
        <v>1983</v>
      </c>
      <c r="L76" t="s">
        <v>1984</v>
      </c>
      <c r="N76" t="s">
        <v>1985</v>
      </c>
      <c r="R76" t="s">
        <v>1986</v>
      </c>
      <c r="S76" t="s">
        <v>1987</v>
      </c>
      <c r="T76" t="s">
        <v>1988</v>
      </c>
      <c r="U76" t="s">
        <v>1989</v>
      </c>
      <c r="V76" t="s">
        <v>1990</v>
      </c>
      <c r="W76" t="s">
        <v>1991</v>
      </c>
      <c r="X76" t="s">
        <v>1992</v>
      </c>
      <c r="Y76" t="s">
        <v>1993</v>
      </c>
      <c r="Z76" t="s">
        <v>1994</v>
      </c>
      <c r="AA76" t="s">
        <v>1995</v>
      </c>
      <c r="AD76" t="s">
        <v>1996</v>
      </c>
      <c r="AF76" t="s">
        <v>1997</v>
      </c>
      <c r="AH76" s="3" t="s">
        <v>1998</v>
      </c>
      <c r="AI76">
        <v>228</v>
      </c>
      <c r="AJ76" t="s">
        <v>1999</v>
      </c>
      <c r="AK76" t="s">
        <v>2000</v>
      </c>
      <c r="AL76">
        <v>10</v>
      </c>
      <c r="AM76" t="s">
        <v>2001</v>
      </c>
    </row>
    <row r="77" spans="1:39" ht="12.75">
      <c r="A77">
        <v>1</v>
      </c>
      <c r="B77">
        <v>1</v>
      </c>
      <c r="C77">
        <v>1</v>
      </c>
      <c r="D77">
        <v>1</v>
      </c>
      <c r="E77">
        <v>1</v>
      </c>
      <c r="F77" t="s">
        <v>2002</v>
      </c>
      <c r="G77" t="s">
        <v>2003</v>
      </c>
      <c r="H77" t="s">
        <v>2004</v>
      </c>
      <c r="I77" t="s">
        <v>2005</v>
      </c>
      <c r="J77" t="s">
        <v>2006</v>
      </c>
      <c r="K77" t="s">
        <v>2007</v>
      </c>
      <c r="L77" t="s">
        <v>2008</v>
      </c>
      <c r="M77" t="s">
        <v>2009</v>
      </c>
      <c r="N77" t="s">
        <v>2010</v>
      </c>
      <c r="O77" t="s">
        <v>2011</v>
      </c>
      <c r="R77" t="s">
        <v>2012</v>
      </c>
      <c r="S77" t="s">
        <v>2013</v>
      </c>
      <c r="T77" t="s">
        <v>2014</v>
      </c>
      <c r="U77" t="s">
        <v>2015</v>
      </c>
      <c r="V77" t="s">
        <v>2016</v>
      </c>
      <c r="W77" t="s">
        <v>2017</v>
      </c>
      <c r="X77" t="s">
        <v>2018</v>
      </c>
      <c r="Y77" t="s">
        <v>2019</v>
      </c>
      <c r="Z77" t="s">
        <v>2020</v>
      </c>
      <c r="AA77" t="s">
        <v>2021</v>
      </c>
      <c r="AD77" t="s">
        <v>2022</v>
      </c>
      <c r="AF77" t="s">
        <v>2023</v>
      </c>
      <c r="AH77" s="3" t="s">
        <v>2024</v>
      </c>
      <c r="AI77">
        <v>1</v>
      </c>
      <c r="AJ77" t="s">
        <v>2025</v>
      </c>
      <c r="AK77" t="s">
        <v>2026</v>
      </c>
      <c r="AL77">
        <v>10</v>
      </c>
      <c r="AM77" t="s">
        <v>2027</v>
      </c>
    </row>
    <row r="78" spans="1:39" ht="12.75">
      <c r="A78">
        <v>1</v>
      </c>
      <c r="B78">
        <v>1</v>
      </c>
      <c r="E78">
        <v>1</v>
      </c>
      <c r="F78" t="s">
        <v>2028</v>
      </c>
      <c r="G78" t="s">
        <v>2029</v>
      </c>
      <c r="H78" t="s">
        <v>2030</v>
      </c>
      <c r="I78" t="s">
        <v>2031</v>
      </c>
      <c r="J78" t="s">
        <v>2032</v>
      </c>
      <c r="K78" t="s">
        <v>2033</v>
      </c>
      <c r="L78" t="s">
        <v>2034</v>
      </c>
      <c r="M78" t="s">
        <v>2035</v>
      </c>
      <c r="N78" t="s">
        <v>2036</v>
      </c>
      <c r="O78" t="s">
        <v>2037</v>
      </c>
      <c r="R78" t="s">
        <v>2038</v>
      </c>
      <c r="S78" t="s">
        <v>2039</v>
      </c>
      <c r="T78" t="s">
        <v>2040</v>
      </c>
      <c r="U78" t="s">
        <v>2041</v>
      </c>
      <c r="V78" t="s">
        <v>2042</v>
      </c>
      <c r="W78" t="s">
        <v>2043</v>
      </c>
      <c r="X78" t="s">
        <v>2044</v>
      </c>
      <c r="Y78" t="s">
        <v>2045</v>
      </c>
      <c r="Z78" t="s">
        <v>2046</v>
      </c>
      <c r="AA78" t="s">
        <v>2047</v>
      </c>
      <c r="AD78" t="s">
        <v>2048</v>
      </c>
      <c r="AF78" t="s">
        <v>2049</v>
      </c>
      <c r="AH78" s="3" t="s">
        <v>2050</v>
      </c>
      <c r="AI78">
        <v>228</v>
      </c>
      <c r="AJ78" t="s">
        <v>2051</v>
      </c>
      <c r="AK78" t="s">
        <v>2052</v>
      </c>
      <c r="AL78">
        <v>10</v>
      </c>
      <c r="AM78" t="s">
        <v>2053</v>
      </c>
    </row>
    <row r="79" spans="1:38" ht="12.75">
      <c r="A79">
        <v>1</v>
      </c>
      <c r="C79">
        <v>1</v>
      </c>
      <c r="D79">
        <v>1</v>
      </c>
      <c r="E79">
        <v>1</v>
      </c>
      <c r="F79" t="s">
        <v>2054</v>
      </c>
      <c r="G79" t="s">
        <v>2055</v>
      </c>
      <c r="H79" t="s">
        <v>2056</v>
      </c>
      <c r="I79" t="s">
        <v>2057</v>
      </c>
      <c r="J79" t="s">
        <v>2058</v>
      </c>
      <c r="K79" t="s">
        <v>2059</v>
      </c>
      <c r="L79" t="s">
        <v>2060</v>
      </c>
      <c r="M79" t="s">
        <v>2061</v>
      </c>
      <c r="N79" t="s">
        <v>2062</v>
      </c>
      <c r="O79" t="s">
        <v>2063</v>
      </c>
      <c r="R79" t="s">
        <v>2064</v>
      </c>
      <c r="S79" t="s">
        <v>2065</v>
      </c>
      <c r="T79" t="s">
        <v>2066</v>
      </c>
      <c r="U79" t="s">
        <v>2067</v>
      </c>
      <c r="V79" t="s">
        <v>2068</v>
      </c>
      <c r="W79" t="s">
        <v>2069</v>
      </c>
      <c r="X79" t="s">
        <v>2070</v>
      </c>
      <c r="Y79" t="s">
        <v>2071</v>
      </c>
      <c r="Z79" t="s">
        <v>2072</v>
      </c>
      <c r="AA79" t="s">
        <v>2073</v>
      </c>
      <c r="AC79" t="s">
        <v>2074</v>
      </c>
      <c r="AD79" t="s">
        <v>2075</v>
      </c>
      <c r="AE79" t="s">
        <v>2076</v>
      </c>
      <c r="AF79" t="s">
        <v>2077</v>
      </c>
      <c r="AH79" s="3">
        <v>3</v>
      </c>
      <c r="AI79">
        <v>1</v>
      </c>
      <c r="AJ79" t="s">
        <v>2078</v>
      </c>
      <c r="AK79" t="s">
        <v>2079</v>
      </c>
      <c r="AL79" t="s">
        <v>2080</v>
      </c>
    </row>
    <row r="80" spans="1:38" ht="12.75">
      <c r="A80">
        <v>1</v>
      </c>
      <c r="C80">
        <v>1</v>
      </c>
      <c r="D80">
        <v>1</v>
      </c>
      <c r="E80">
        <v>1</v>
      </c>
      <c r="F80" t="s">
        <v>2081</v>
      </c>
      <c r="G80" t="s">
        <v>2082</v>
      </c>
      <c r="H80" t="s">
        <v>2083</v>
      </c>
      <c r="I80" t="s">
        <v>2084</v>
      </c>
      <c r="J80" t="s">
        <v>2085</v>
      </c>
      <c r="K80" t="s">
        <v>2086</v>
      </c>
      <c r="L80" t="s">
        <v>2087</v>
      </c>
      <c r="M80" t="s">
        <v>2088</v>
      </c>
      <c r="N80" t="s">
        <v>2089</v>
      </c>
      <c r="O80" t="s">
        <v>2090</v>
      </c>
      <c r="R80" t="s">
        <v>2091</v>
      </c>
      <c r="S80" t="s">
        <v>2092</v>
      </c>
      <c r="T80" t="s">
        <v>2093</v>
      </c>
      <c r="U80" t="s">
        <v>2094</v>
      </c>
      <c r="V80" t="s">
        <v>2095</v>
      </c>
      <c r="W80" t="s">
        <v>2096</v>
      </c>
      <c r="X80" t="s">
        <v>2097</v>
      </c>
      <c r="Y80" t="s">
        <v>2098</v>
      </c>
      <c r="Z80" t="s">
        <v>2099</v>
      </c>
      <c r="AA80" t="s">
        <v>2100</v>
      </c>
      <c r="AD80" t="s">
        <v>2101</v>
      </c>
      <c r="AF80" t="s">
        <v>2102</v>
      </c>
      <c r="AH80" s="3" t="s">
        <v>2103</v>
      </c>
      <c r="AI80">
        <v>1</v>
      </c>
      <c r="AJ80" t="s">
        <v>2104</v>
      </c>
      <c r="AK80" t="s">
        <v>2105</v>
      </c>
      <c r="AL80" t="s">
        <v>2106</v>
      </c>
    </row>
    <row r="81" spans="1:38" ht="12.75">
      <c r="A81">
        <v>1</v>
      </c>
      <c r="B81">
        <v>1</v>
      </c>
      <c r="C81">
        <v>1</v>
      </c>
      <c r="E81">
        <v>1</v>
      </c>
      <c r="F81" t="s">
        <v>2107</v>
      </c>
      <c r="G81" t="s">
        <v>2108</v>
      </c>
      <c r="H81" t="s">
        <v>2109</v>
      </c>
      <c r="I81" t="s">
        <v>2110</v>
      </c>
      <c r="J81" t="s">
        <v>2111</v>
      </c>
      <c r="K81" t="s">
        <v>2112</v>
      </c>
      <c r="L81" t="s">
        <v>2113</v>
      </c>
      <c r="M81" t="s">
        <v>2114</v>
      </c>
      <c r="N81" t="s">
        <v>2115</v>
      </c>
      <c r="O81" t="s">
        <v>2116</v>
      </c>
      <c r="R81" t="s">
        <v>2117</v>
      </c>
      <c r="S81" t="s">
        <v>2118</v>
      </c>
      <c r="T81" t="s">
        <v>2119</v>
      </c>
      <c r="U81" t="s">
        <v>2120</v>
      </c>
      <c r="V81" t="s">
        <v>2121</v>
      </c>
      <c r="W81" t="s">
        <v>2122</v>
      </c>
      <c r="X81" t="s">
        <v>2123</v>
      </c>
      <c r="Y81" t="s">
        <v>2124</v>
      </c>
      <c r="Z81" t="s">
        <v>2125</v>
      </c>
      <c r="AA81" t="s">
        <v>2126</v>
      </c>
      <c r="AD81" t="s">
        <v>2127</v>
      </c>
      <c r="AF81" t="s">
        <v>2128</v>
      </c>
      <c r="AH81" s="3">
        <v>5</v>
      </c>
      <c r="AI81">
        <v>1</v>
      </c>
      <c r="AJ81" t="s">
        <v>2129</v>
      </c>
      <c r="AK81" t="s">
        <v>2130</v>
      </c>
      <c r="AL81" t="s">
        <v>2131</v>
      </c>
    </row>
    <row r="82" spans="1:38" ht="12.75">
      <c r="A82">
        <v>1</v>
      </c>
      <c r="B82">
        <v>1</v>
      </c>
      <c r="C82">
        <v>1</v>
      </c>
      <c r="D82">
        <v>1</v>
      </c>
      <c r="E82">
        <v>1</v>
      </c>
      <c r="F82" t="s">
        <v>2132</v>
      </c>
      <c r="G82" t="s">
        <v>2133</v>
      </c>
      <c r="H82" t="s">
        <v>2134</v>
      </c>
      <c r="I82" t="s">
        <v>2135</v>
      </c>
      <c r="J82" t="s">
        <v>2136</v>
      </c>
      <c r="K82" t="s">
        <v>2137</v>
      </c>
      <c r="L82" t="s">
        <v>2138</v>
      </c>
      <c r="M82" t="s">
        <v>2139</v>
      </c>
      <c r="N82" t="s">
        <v>2140</v>
      </c>
      <c r="O82" t="s">
        <v>2141</v>
      </c>
      <c r="R82" t="s">
        <v>2142</v>
      </c>
      <c r="S82" t="s">
        <v>2143</v>
      </c>
      <c r="T82" t="s">
        <v>2144</v>
      </c>
      <c r="U82" t="s">
        <v>2145</v>
      </c>
      <c r="V82" t="s">
        <v>2146</v>
      </c>
      <c r="W82" t="s">
        <v>2147</v>
      </c>
      <c r="X82" t="s">
        <v>2148</v>
      </c>
      <c r="Y82" t="s">
        <v>2149</v>
      </c>
      <c r="Z82" t="s">
        <v>2150</v>
      </c>
      <c r="AA82" t="s">
        <v>2151</v>
      </c>
      <c r="AD82" t="s">
        <v>2152</v>
      </c>
      <c r="AF82" t="s">
        <v>2153</v>
      </c>
      <c r="AH82" s="3" t="s">
        <v>2154</v>
      </c>
      <c r="AI82">
        <v>1</v>
      </c>
      <c r="AJ82" t="s">
        <v>2155</v>
      </c>
      <c r="AK82" t="s">
        <v>2156</v>
      </c>
      <c r="AL82" t="s">
        <v>2157</v>
      </c>
    </row>
    <row r="83" spans="1:38" ht="12.75">
      <c r="A83">
        <v>1</v>
      </c>
      <c r="C83">
        <v>1</v>
      </c>
      <c r="D83">
        <v>1</v>
      </c>
      <c r="E83">
        <v>1</v>
      </c>
      <c r="F83" t="s">
        <v>2158</v>
      </c>
      <c r="G83" t="s">
        <v>2159</v>
      </c>
      <c r="H83" t="s">
        <v>2160</v>
      </c>
      <c r="I83" t="s">
        <v>2161</v>
      </c>
      <c r="J83" t="s">
        <v>2162</v>
      </c>
      <c r="K83" t="s">
        <v>2163</v>
      </c>
      <c r="L83" t="s">
        <v>2164</v>
      </c>
      <c r="M83" t="s">
        <v>2165</v>
      </c>
      <c r="N83" t="s">
        <v>2166</v>
      </c>
      <c r="O83" t="s">
        <v>2167</v>
      </c>
      <c r="P83" t="s">
        <v>2168</v>
      </c>
      <c r="Q83" t="s">
        <v>2169</v>
      </c>
      <c r="R83" t="s">
        <v>2170</v>
      </c>
      <c r="S83" t="s">
        <v>2171</v>
      </c>
      <c r="T83" t="s">
        <v>2172</v>
      </c>
      <c r="U83" t="s">
        <v>2173</v>
      </c>
      <c r="V83" t="s">
        <v>2174</v>
      </c>
      <c r="W83" t="s">
        <v>2175</v>
      </c>
      <c r="X83" t="s">
        <v>2176</v>
      </c>
      <c r="Y83" t="s">
        <v>2177</v>
      </c>
      <c r="Z83" t="s">
        <v>2178</v>
      </c>
      <c r="AA83" t="s">
        <v>2179</v>
      </c>
      <c r="AD83" t="s">
        <v>2180</v>
      </c>
      <c r="AF83" t="s">
        <v>2181</v>
      </c>
      <c r="AH83" s="3" t="s">
        <v>2182</v>
      </c>
      <c r="AI83">
        <v>1</v>
      </c>
      <c r="AJ83" t="s">
        <v>2183</v>
      </c>
      <c r="AK83" t="s">
        <v>2184</v>
      </c>
      <c r="AL83" t="s">
        <v>2185</v>
      </c>
    </row>
    <row r="84" spans="1:39" ht="12.75">
      <c r="A84">
        <v>1</v>
      </c>
      <c r="B84">
        <v>1</v>
      </c>
      <c r="C84">
        <v>1</v>
      </c>
      <c r="D84">
        <v>1</v>
      </c>
      <c r="F84" t="s">
        <v>2186</v>
      </c>
      <c r="G84" t="s">
        <v>2187</v>
      </c>
      <c r="H84" t="s">
        <v>2188</v>
      </c>
      <c r="I84" t="s">
        <v>2189</v>
      </c>
      <c r="J84" t="s">
        <v>2190</v>
      </c>
      <c r="K84" t="s">
        <v>2191</v>
      </c>
      <c r="L84" t="s">
        <v>2192</v>
      </c>
      <c r="M84" t="s">
        <v>2193</v>
      </c>
      <c r="N84" t="s">
        <v>2194</v>
      </c>
      <c r="O84" t="s">
        <v>2195</v>
      </c>
      <c r="P84" t="s">
        <v>2196</v>
      </c>
      <c r="R84" t="s">
        <v>2197</v>
      </c>
      <c r="S84" t="s">
        <v>2198</v>
      </c>
      <c r="T84" t="s">
        <v>2199</v>
      </c>
      <c r="U84" t="s">
        <v>2200</v>
      </c>
      <c r="V84" t="s">
        <v>2201</v>
      </c>
      <c r="W84" t="s">
        <v>2202</v>
      </c>
      <c r="X84" t="s">
        <v>2203</v>
      </c>
      <c r="Y84" t="s">
        <v>2204</v>
      </c>
      <c r="Z84" t="s">
        <v>2205</v>
      </c>
      <c r="AA84" t="s">
        <v>2206</v>
      </c>
      <c r="AB84" t="s">
        <v>2207</v>
      </c>
      <c r="AD84" t="s">
        <v>2208</v>
      </c>
      <c r="AF84" t="s">
        <v>2209</v>
      </c>
      <c r="AH84" s="3">
        <v>5</v>
      </c>
      <c r="AI84">
        <v>1</v>
      </c>
      <c r="AJ84" t="s">
        <v>2210</v>
      </c>
      <c r="AK84" t="s">
        <v>2211</v>
      </c>
      <c r="AL84">
        <v>10</v>
      </c>
      <c r="AM84" t="s">
        <v>2212</v>
      </c>
    </row>
    <row r="85" spans="3:38" ht="12.75">
      <c r="C85">
        <v>1</v>
      </c>
      <c r="D85">
        <v>1</v>
      </c>
      <c r="F85" t="s">
        <v>2213</v>
      </c>
      <c r="G85" t="s">
        <v>2214</v>
      </c>
      <c r="H85" t="s">
        <v>2215</v>
      </c>
      <c r="I85" t="s">
        <v>2216</v>
      </c>
      <c r="J85" t="s">
        <v>2217</v>
      </c>
      <c r="K85" t="s">
        <v>2218</v>
      </c>
      <c r="L85" t="s">
        <v>2219</v>
      </c>
      <c r="M85" t="s">
        <v>2220</v>
      </c>
      <c r="N85" t="s">
        <v>2221</v>
      </c>
      <c r="O85" t="s">
        <v>2222</v>
      </c>
      <c r="R85" t="s">
        <v>2223</v>
      </c>
      <c r="S85" t="s">
        <v>2224</v>
      </c>
      <c r="T85" t="s">
        <v>2225</v>
      </c>
      <c r="U85" t="s">
        <v>2226</v>
      </c>
      <c r="V85" t="s">
        <v>2227</v>
      </c>
      <c r="W85" t="s">
        <v>2228</v>
      </c>
      <c r="X85" t="s">
        <v>2229</v>
      </c>
      <c r="Y85" t="s">
        <v>2230</v>
      </c>
      <c r="Z85" t="s">
        <v>2231</v>
      </c>
      <c r="AA85" t="s">
        <v>2232</v>
      </c>
      <c r="AD85" t="s">
        <v>2233</v>
      </c>
      <c r="AE85" t="s">
        <v>2234</v>
      </c>
      <c r="AF85" t="s">
        <v>2235</v>
      </c>
      <c r="AH85" s="3">
        <v>3</v>
      </c>
      <c r="AI85">
        <v>40</v>
      </c>
      <c r="AJ85" t="s">
        <v>2236</v>
      </c>
      <c r="AK85" t="s">
        <v>2237</v>
      </c>
      <c r="AL85" t="s">
        <v>2238</v>
      </c>
    </row>
    <row r="86" spans="1:38" ht="12.75">
      <c r="A86">
        <v>1</v>
      </c>
      <c r="C86">
        <v>1</v>
      </c>
      <c r="D86">
        <v>1</v>
      </c>
      <c r="E86">
        <v>1</v>
      </c>
      <c r="F86" t="s">
        <v>2239</v>
      </c>
      <c r="G86" t="s">
        <v>2240</v>
      </c>
      <c r="H86" t="s">
        <v>2241</v>
      </c>
      <c r="I86" t="s">
        <v>2242</v>
      </c>
      <c r="J86" t="s">
        <v>2243</v>
      </c>
      <c r="K86" t="s">
        <v>2244</v>
      </c>
      <c r="L86" t="s">
        <v>2245</v>
      </c>
      <c r="N86" t="s">
        <v>2246</v>
      </c>
      <c r="O86" t="s">
        <v>2247</v>
      </c>
      <c r="R86" t="s">
        <v>2248</v>
      </c>
      <c r="S86" t="s">
        <v>2249</v>
      </c>
      <c r="T86" t="s">
        <v>2250</v>
      </c>
      <c r="U86" t="s">
        <v>2251</v>
      </c>
      <c r="V86" t="s">
        <v>2252</v>
      </c>
      <c r="W86" t="s">
        <v>2253</v>
      </c>
      <c r="X86" t="s">
        <v>2254</v>
      </c>
      <c r="Y86" t="s">
        <v>2255</v>
      </c>
      <c r="Z86" t="s">
        <v>2256</v>
      </c>
      <c r="AA86" t="s">
        <v>2257</v>
      </c>
      <c r="AD86" t="s">
        <v>2258</v>
      </c>
      <c r="AE86" t="s">
        <v>2259</v>
      </c>
      <c r="AF86" t="s">
        <v>2260</v>
      </c>
      <c r="AG86" t="s">
        <v>2261</v>
      </c>
      <c r="AH86" s="3" t="s">
        <v>2262</v>
      </c>
      <c r="AI86">
        <v>1</v>
      </c>
      <c r="AJ86" t="s">
        <v>2263</v>
      </c>
      <c r="AK86" t="s">
        <v>2264</v>
      </c>
      <c r="AL86" t="s">
        <v>2265</v>
      </c>
    </row>
    <row r="87" spans="1:38" ht="12.75">
      <c r="A87">
        <v>1</v>
      </c>
      <c r="B87">
        <v>1</v>
      </c>
      <c r="C87">
        <v>1</v>
      </c>
      <c r="D87">
        <v>1</v>
      </c>
      <c r="F87" t="s">
        <v>2266</v>
      </c>
      <c r="G87" t="s">
        <v>2267</v>
      </c>
      <c r="H87" t="s">
        <v>2268</v>
      </c>
      <c r="I87" t="s">
        <v>2269</v>
      </c>
      <c r="J87" t="s">
        <v>2270</v>
      </c>
      <c r="K87" t="s">
        <v>2271</v>
      </c>
      <c r="L87" t="s">
        <v>2272</v>
      </c>
      <c r="N87" t="s">
        <v>2273</v>
      </c>
      <c r="O87" t="s">
        <v>2274</v>
      </c>
      <c r="R87" t="s">
        <v>2275</v>
      </c>
      <c r="S87" t="s">
        <v>2276</v>
      </c>
      <c r="T87" t="s">
        <v>2277</v>
      </c>
      <c r="U87" t="s">
        <v>2278</v>
      </c>
      <c r="V87" t="s">
        <v>2279</v>
      </c>
      <c r="W87" t="s">
        <v>2280</v>
      </c>
      <c r="X87" t="s">
        <v>2281</v>
      </c>
      <c r="Y87" t="s">
        <v>2282</v>
      </c>
      <c r="Z87" t="s">
        <v>2283</v>
      </c>
      <c r="AA87" t="s">
        <v>2284</v>
      </c>
      <c r="AD87" t="s">
        <v>2285</v>
      </c>
      <c r="AF87" t="s">
        <v>2286</v>
      </c>
      <c r="AH87" s="3" t="s">
        <v>2287</v>
      </c>
      <c r="AI87">
        <v>40</v>
      </c>
      <c r="AJ87" t="s">
        <v>2288</v>
      </c>
      <c r="AK87" t="s">
        <v>2289</v>
      </c>
      <c r="AL87" t="s">
        <v>2290</v>
      </c>
    </row>
    <row r="88" spans="4:39" ht="12.75">
      <c r="D88">
        <v>1</v>
      </c>
      <c r="F88" t="s">
        <v>2291</v>
      </c>
      <c r="G88" t="s">
        <v>2292</v>
      </c>
      <c r="H88" t="s">
        <v>2293</v>
      </c>
      <c r="I88" t="s">
        <v>2294</v>
      </c>
      <c r="J88" t="s">
        <v>2295</v>
      </c>
      <c r="K88" t="s">
        <v>2296</v>
      </c>
      <c r="L88" t="s">
        <v>2297</v>
      </c>
      <c r="M88" t="s">
        <v>2298</v>
      </c>
      <c r="N88" t="s">
        <v>2299</v>
      </c>
      <c r="O88" t="s">
        <v>2300</v>
      </c>
      <c r="R88" t="s">
        <v>2301</v>
      </c>
      <c r="S88" t="s">
        <v>2302</v>
      </c>
      <c r="T88" t="s">
        <v>2303</v>
      </c>
      <c r="U88" t="s">
        <v>2304</v>
      </c>
      <c r="V88" t="s">
        <v>2305</v>
      </c>
      <c r="W88" t="s">
        <v>2306</v>
      </c>
      <c r="X88" t="s">
        <v>2307</v>
      </c>
      <c r="Y88" t="s">
        <v>2308</v>
      </c>
      <c r="Z88" t="s">
        <v>2309</v>
      </c>
      <c r="AA88" t="s">
        <v>2310</v>
      </c>
      <c r="AD88" t="s">
        <v>2311</v>
      </c>
      <c r="AF88" t="s">
        <v>2312</v>
      </c>
      <c r="AG88" t="s">
        <v>2313</v>
      </c>
      <c r="AH88" s="3" t="s">
        <v>2314</v>
      </c>
      <c r="AI88">
        <v>40</v>
      </c>
      <c r="AJ88" t="s">
        <v>2315</v>
      </c>
      <c r="AK88" t="s">
        <v>2316</v>
      </c>
      <c r="AM88" t="s">
        <v>2317</v>
      </c>
    </row>
    <row r="89" spans="3:38" ht="12.75">
      <c r="C89">
        <v>1</v>
      </c>
      <c r="D89">
        <v>1</v>
      </c>
      <c r="F89" t="s">
        <v>2318</v>
      </c>
      <c r="G89" t="s">
        <v>2319</v>
      </c>
      <c r="H89" t="s">
        <v>2320</v>
      </c>
      <c r="I89" t="s">
        <v>2321</v>
      </c>
      <c r="J89" t="s">
        <v>2322</v>
      </c>
      <c r="K89" t="s">
        <v>2323</v>
      </c>
      <c r="L89" t="s">
        <v>2324</v>
      </c>
      <c r="M89" t="s">
        <v>2325</v>
      </c>
      <c r="N89" t="s">
        <v>2326</v>
      </c>
      <c r="O89" t="s">
        <v>2327</v>
      </c>
      <c r="R89" t="s">
        <v>2328</v>
      </c>
      <c r="S89" t="s">
        <v>2329</v>
      </c>
      <c r="T89" t="s">
        <v>2330</v>
      </c>
      <c r="U89" t="s">
        <v>2331</v>
      </c>
      <c r="V89" t="s">
        <v>2332</v>
      </c>
      <c r="W89" t="s">
        <v>2333</v>
      </c>
      <c r="X89" t="s">
        <v>2334</v>
      </c>
      <c r="Y89" t="s">
        <v>2335</v>
      </c>
      <c r="Z89" t="s">
        <v>2336</v>
      </c>
      <c r="AA89" t="s">
        <v>2337</v>
      </c>
      <c r="AD89" t="s">
        <v>2338</v>
      </c>
      <c r="AF89" t="s">
        <v>2339</v>
      </c>
      <c r="AH89" s="3">
        <v>4</v>
      </c>
      <c r="AI89">
        <v>1</v>
      </c>
      <c r="AJ89" t="s">
        <v>2340</v>
      </c>
      <c r="AK89" t="s">
        <v>2341</v>
      </c>
      <c r="AL89" t="s">
        <v>2342</v>
      </c>
    </row>
    <row r="90" spans="4:39" ht="12.75">
      <c r="D90">
        <v>1</v>
      </c>
      <c r="F90" t="s">
        <v>2343</v>
      </c>
      <c r="G90" t="s">
        <v>2344</v>
      </c>
      <c r="H90" t="s">
        <v>2345</v>
      </c>
      <c r="I90" t="s">
        <v>2346</v>
      </c>
      <c r="J90" t="s">
        <v>2347</v>
      </c>
      <c r="K90" t="s">
        <v>2348</v>
      </c>
      <c r="L90" t="s">
        <v>2349</v>
      </c>
      <c r="M90" t="s">
        <v>2350</v>
      </c>
      <c r="N90" t="s">
        <v>2351</v>
      </c>
      <c r="O90" t="s">
        <v>2352</v>
      </c>
      <c r="R90" t="s">
        <v>2353</v>
      </c>
      <c r="S90" t="s">
        <v>2354</v>
      </c>
      <c r="T90" t="s">
        <v>2355</v>
      </c>
      <c r="U90" t="s">
        <v>2356</v>
      </c>
      <c r="V90" t="s">
        <v>2357</v>
      </c>
      <c r="W90" t="s">
        <v>2358</v>
      </c>
      <c r="X90" t="s">
        <v>2359</v>
      </c>
      <c r="Y90" t="s">
        <v>2360</v>
      </c>
      <c r="Z90" t="s">
        <v>2361</v>
      </c>
      <c r="AA90" t="s">
        <v>2362</v>
      </c>
      <c r="AD90" t="s">
        <v>2363</v>
      </c>
      <c r="AF90" t="s">
        <v>2364</v>
      </c>
      <c r="AH90" s="3">
        <v>5</v>
      </c>
      <c r="AI90">
        <v>1</v>
      </c>
      <c r="AJ90" t="s">
        <v>2365</v>
      </c>
      <c r="AK90" t="s">
        <v>2366</v>
      </c>
      <c r="AL90">
        <v>10</v>
      </c>
      <c r="AM90" t="s">
        <v>2367</v>
      </c>
    </row>
    <row r="91" spans="1:38" ht="12.75">
      <c r="A91">
        <v>1</v>
      </c>
      <c r="B91">
        <v>1</v>
      </c>
      <c r="C91">
        <v>1</v>
      </c>
      <c r="D91">
        <v>1</v>
      </c>
      <c r="E91">
        <v>1</v>
      </c>
      <c r="F91" t="s">
        <v>2368</v>
      </c>
      <c r="G91" t="s">
        <v>2369</v>
      </c>
      <c r="H91" t="s">
        <v>2370</v>
      </c>
      <c r="I91" t="s">
        <v>2371</v>
      </c>
      <c r="J91" t="s">
        <v>2372</v>
      </c>
      <c r="K91" t="s">
        <v>2373</v>
      </c>
      <c r="L91" t="s">
        <v>2374</v>
      </c>
      <c r="M91" t="s">
        <v>2375</v>
      </c>
      <c r="N91" t="s">
        <v>2376</v>
      </c>
      <c r="O91" t="s">
        <v>2377</v>
      </c>
      <c r="R91" t="s">
        <v>2378</v>
      </c>
      <c r="S91" t="s">
        <v>2379</v>
      </c>
      <c r="T91" t="s">
        <v>2380</v>
      </c>
      <c r="U91" t="s">
        <v>2381</v>
      </c>
      <c r="V91" t="s">
        <v>2382</v>
      </c>
      <c r="W91" t="s">
        <v>2383</v>
      </c>
      <c r="X91" t="s">
        <v>2384</v>
      </c>
      <c r="Y91" t="s">
        <v>2385</v>
      </c>
      <c r="Z91" t="s">
        <v>2386</v>
      </c>
      <c r="AA91" t="s">
        <v>2387</v>
      </c>
      <c r="AB91" t="s">
        <v>2388</v>
      </c>
      <c r="AC91" t="s">
        <v>2389</v>
      </c>
      <c r="AD91" t="s">
        <v>2390</v>
      </c>
      <c r="AF91" t="s">
        <v>2391</v>
      </c>
      <c r="AH91" s="3" t="s">
        <v>2392</v>
      </c>
      <c r="AI91">
        <v>1</v>
      </c>
      <c r="AJ91" t="s">
        <v>2393</v>
      </c>
      <c r="AK91" t="s">
        <v>2394</v>
      </c>
      <c r="AL91" t="s">
        <v>2395</v>
      </c>
    </row>
    <row r="92" spans="1:38" ht="12.75">
      <c r="A92">
        <v>1</v>
      </c>
      <c r="B92">
        <v>1</v>
      </c>
      <c r="C92">
        <v>1</v>
      </c>
      <c r="F92" t="s">
        <v>2396</v>
      </c>
      <c r="G92" t="s">
        <v>2397</v>
      </c>
      <c r="H92" t="s">
        <v>2398</v>
      </c>
      <c r="I92" t="s">
        <v>2399</v>
      </c>
      <c r="J92" t="s">
        <v>2400</v>
      </c>
      <c r="K92" t="s">
        <v>2401</v>
      </c>
      <c r="L92" t="s">
        <v>2402</v>
      </c>
      <c r="M92" t="s">
        <v>2403</v>
      </c>
      <c r="N92" t="s">
        <v>2404</v>
      </c>
      <c r="O92" t="s">
        <v>2405</v>
      </c>
      <c r="R92" t="s">
        <v>2406</v>
      </c>
      <c r="S92" t="s">
        <v>2407</v>
      </c>
      <c r="T92" t="s">
        <v>2408</v>
      </c>
      <c r="U92" t="s">
        <v>2409</v>
      </c>
      <c r="V92" t="s">
        <v>2410</v>
      </c>
      <c r="W92" t="s">
        <v>2411</v>
      </c>
      <c r="X92" t="s">
        <v>2412</v>
      </c>
      <c r="Y92" t="s">
        <v>2413</v>
      </c>
      <c r="Z92" t="s">
        <v>2414</v>
      </c>
      <c r="AA92" t="s">
        <v>2415</v>
      </c>
      <c r="AD92" t="s">
        <v>2416</v>
      </c>
      <c r="AE92" t="s">
        <v>2417</v>
      </c>
      <c r="AF92" t="s">
        <v>2418</v>
      </c>
      <c r="AH92" s="3">
        <v>5</v>
      </c>
      <c r="AI92">
        <v>1</v>
      </c>
      <c r="AJ92" t="s">
        <v>2419</v>
      </c>
      <c r="AK92" t="s">
        <v>2420</v>
      </c>
      <c r="AL92" t="s">
        <v>2421</v>
      </c>
    </row>
    <row r="93" spans="1:38" ht="12.75">
      <c r="A93">
        <v>1</v>
      </c>
      <c r="B93">
        <v>1</v>
      </c>
      <c r="C93">
        <v>1</v>
      </c>
      <c r="D93">
        <v>1</v>
      </c>
      <c r="E93">
        <v>1</v>
      </c>
      <c r="F93" t="s">
        <v>2422</v>
      </c>
      <c r="G93" t="s">
        <v>2423</v>
      </c>
      <c r="H93" t="s">
        <v>2424</v>
      </c>
      <c r="I93" t="s">
        <v>2425</v>
      </c>
      <c r="J93" t="s">
        <v>2426</v>
      </c>
      <c r="K93" t="s">
        <v>2427</v>
      </c>
      <c r="L93" t="s">
        <v>2428</v>
      </c>
      <c r="M93" t="s">
        <v>2429</v>
      </c>
      <c r="N93" t="s">
        <v>2430</v>
      </c>
      <c r="O93" t="s">
        <v>2431</v>
      </c>
      <c r="R93" t="s">
        <v>2432</v>
      </c>
      <c r="S93" t="s">
        <v>2433</v>
      </c>
      <c r="T93" t="s">
        <v>2434</v>
      </c>
      <c r="U93" t="s">
        <v>2435</v>
      </c>
      <c r="V93" t="s">
        <v>2436</v>
      </c>
      <c r="W93" t="s">
        <v>2437</v>
      </c>
      <c r="X93" t="s">
        <v>2438</v>
      </c>
      <c r="Y93" t="s">
        <v>2439</v>
      </c>
      <c r="Z93" t="s">
        <v>2440</v>
      </c>
      <c r="AA93" t="s">
        <v>2441</v>
      </c>
      <c r="AD93" t="s">
        <v>2442</v>
      </c>
      <c r="AE93" t="s">
        <v>2443</v>
      </c>
      <c r="AF93" t="s">
        <v>2444</v>
      </c>
      <c r="AG93" t="s">
        <v>2445</v>
      </c>
      <c r="AH93" s="3" t="s">
        <v>2446</v>
      </c>
      <c r="AI93">
        <v>1</v>
      </c>
      <c r="AJ93" t="s">
        <v>2447</v>
      </c>
      <c r="AK93" t="s">
        <v>2448</v>
      </c>
      <c r="AL93" t="s">
        <v>2449</v>
      </c>
    </row>
    <row r="94" spans="1:38" ht="12.75">
      <c r="A94">
        <v>1</v>
      </c>
      <c r="C94">
        <v>1</v>
      </c>
      <c r="D94">
        <v>1</v>
      </c>
      <c r="F94" t="s">
        <v>2450</v>
      </c>
      <c r="G94" t="s">
        <v>2451</v>
      </c>
      <c r="H94" t="s">
        <v>2452</v>
      </c>
      <c r="I94" t="s">
        <v>2453</v>
      </c>
      <c r="J94" t="s">
        <v>2454</v>
      </c>
      <c r="K94" t="s">
        <v>2455</v>
      </c>
      <c r="L94" t="s">
        <v>2456</v>
      </c>
      <c r="M94" t="s">
        <v>2457</v>
      </c>
      <c r="N94" t="s">
        <v>2458</v>
      </c>
      <c r="O94" t="s">
        <v>2459</v>
      </c>
      <c r="R94" t="s">
        <v>2460</v>
      </c>
      <c r="S94" t="s">
        <v>2461</v>
      </c>
      <c r="T94" t="s">
        <v>2462</v>
      </c>
      <c r="U94" t="s">
        <v>2463</v>
      </c>
      <c r="V94" t="s">
        <v>2464</v>
      </c>
      <c r="W94" t="s">
        <v>2465</v>
      </c>
      <c r="X94" t="s">
        <v>2466</v>
      </c>
      <c r="Y94" t="s">
        <v>2467</v>
      </c>
      <c r="Z94" t="s">
        <v>2468</v>
      </c>
      <c r="AA94" t="s">
        <v>2469</v>
      </c>
      <c r="AD94" t="s">
        <v>2470</v>
      </c>
      <c r="AF94" t="s">
        <v>2471</v>
      </c>
      <c r="AH94" s="3" t="s">
        <v>2472</v>
      </c>
      <c r="AI94">
        <v>1</v>
      </c>
      <c r="AJ94" t="s">
        <v>2473</v>
      </c>
      <c r="AK94" t="s">
        <v>2474</v>
      </c>
      <c r="AL94" t="s">
        <v>2475</v>
      </c>
    </row>
    <row r="95" spans="3:38" ht="12.75">
      <c r="C95">
        <v>1</v>
      </c>
      <c r="F95" t="s">
        <v>2476</v>
      </c>
      <c r="G95" t="s">
        <v>2477</v>
      </c>
      <c r="H95" t="s">
        <v>2478</v>
      </c>
      <c r="I95" t="s">
        <v>2479</v>
      </c>
      <c r="J95" t="s">
        <v>2480</v>
      </c>
      <c r="K95" t="s">
        <v>2481</v>
      </c>
      <c r="L95" t="s">
        <v>2482</v>
      </c>
      <c r="M95" t="s">
        <v>2483</v>
      </c>
      <c r="N95" t="s">
        <v>2484</v>
      </c>
      <c r="O95" t="s">
        <v>2485</v>
      </c>
      <c r="R95" t="s">
        <v>2486</v>
      </c>
      <c r="S95" t="s">
        <v>2487</v>
      </c>
      <c r="T95" t="s">
        <v>2488</v>
      </c>
      <c r="U95" t="s">
        <v>2489</v>
      </c>
      <c r="V95" t="s">
        <v>2490</v>
      </c>
      <c r="W95" t="s">
        <v>2491</v>
      </c>
      <c r="X95" t="s">
        <v>2492</v>
      </c>
      <c r="Y95" t="s">
        <v>2493</v>
      </c>
      <c r="Z95" t="s">
        <v>2494</v>
      </c>
      <c r="AA95" t="s">
        <v>2495</v>
      </c>
      <c r="AC95" t="s">
        <v>2496</v>
      </c>
      <c r="AD95" t="s">
        <v>2497</v>
      </c>
      <c r="AF95" t="s">
        <v>2498</v>
      </c>
      <c r="AH95" s="3">
        <v>5</v>
      </c>
      <c r="AI95">
        <v>1</v>
      </c>
      <c r="AJ95" t="s">
        <v>2499</v>
      </c>
      <c r="AK95" t="s">
        <v>2500</v>
      </c>
      <c r="AL95" t="s">
        <v>2501</v>
      </c>
    </row>
    <row r="96" spans="1:38" ht="12.75">
      <c r="A96">
        <v>1</v>
      </c>
      <c r="B96">
        <v>1</v>
      </c>
      <c r="C96">
        <v>1</v>
      </c>
      <c r="D96">
        <v>1</v>
      </c>
      <c r="E96">
        <v>1</v>
      </c>
      <c r="F96" t="s">
        <v>2502</v>
      </c>
      <c r="G96" t="s">
        <v>2503</v>
      </c>
      <c r="H96" t="s">
        <v>2504</v>
      </c>
      <c r="I96" t="s">
        <v>2505</v>
      </c>
      <c r="J96" t="s">
        <v>2506</v>
      </c>
      <c r="K96" t="s">
        <v>2507</v>
      </c>
      <c r="L96" t="s">
        <v>2508</v>
      </c>
      <c r="M96" t="s">
        <v>2509</v>
      </c>
      <c r="N96" t="s">
        <v>2510</v>
      </c>
      <c r="O96" t="s">
        <v>2511</v>
      </c>
      <c r="R96" t="s">
        <v>2512</v>
      </c>
      <c r="S96" t="s">
        <v>2513</v>
      </c>
      <c r="T96" t="s">
        <v>2514</v>
      </c>
      <c r="U96" t="s">
        <v>2515</v>
      </c>
      <c r="V96" t="s">
        <v>2516</v>
      </c>
      <c r="W96" t="s">
        <v>2517</v>
      </c>
      <c r="X96" t="s">
        <v>2518</v>
      </c>
      <c r="Y96" t="s">
        <v>2519</v>
      </c>
      <c r="Z96" t="s">
        <v>2520</v>
      </c>
      <c r="AA96" t="s">
        <v>2521</v>
      </c>
      <c r="AB96" t="s">
        <v>2522</v>
      </c>
      <c r="AC96" t="s">
        <v>2523</v>
      </c>
      <c r="AD96" t="s">
        <v>2524</v>
      </c>
      <c r="AF96" t="s">
        <v>2525</v>
      </c>
      <c r="AH96" s="3" t="s">
        <v>2526</v>
      </c>
      <c r="AI96">
        <v>1</v>
      </c>
      <c r="AJ96" t="s">
        <v>2527</v>
      </c>
      <c r="AK96" t="s">
        <v>2528</v>
      </c>
      <c r="AL96" t="s">
        <v>2529</v>
      </c>
    </row>
    <row r="97" spans="1:38" ht="12.75">
      <c r="A97">
        <v>1</v>
      </c>
      <c r="C97">
        <v>1</v>
      </c>
      <c r="D97">
        <v>1</v>
      </c>
      <c r="E97">
        <v>1</v>
      </c>
      <c r="F97" t="s">
        <v>2530</v>
      </c>
      <c r="G97" t="s">
        <v>2531</v>
      </c>
      <c r="H97" t="s">
        <v>2532</v>
      </c>
      <c r="I97" t="s">
        <v>2533</v>
      </c>
      <c r="J97" t="s">
        <v>2534</v>
      </c>
      <c r="K97" t="s">
        <v>2535</v>
      </c>
      <c r="L97" t="s">
        <v>2536</v>
      </c>
      <c r="M97" t="s">
        <v>2537</v>
      </c>
      <c r="N97" t="s">
        <v>2538</v>
      </c>
      <c r="O97" t="s">
        <v>2539</v>
      </c>
      <c r="R97" t="s">
        <v>2540</v>
      </c>
      <c r="S97" t="s">
        <v>2541</v>
      </c>
      <c r="T97" t="s">
        <v>2542</v>
      </c>
      <c r="U97" t="s">
        <v>2543</v>
      </c>
      <c r="V97" t="s">
        <v>2544</v>
      </c>
      <c r="W97" t="s">
        <v>2545</v>
      </c>
      <c r="X97" t="s">
        <v>2546</v>
      </c>
      <c r="Y97" t="s">
        <v>2547</v>
      </c>
      <c r="Z97" t="s">
        <v>2548</v>
      </c>
      <c r="AA97" t="s">
        <v>2549</v>
      </c>
      <c r="AD97" t="s">
        <v>2550</v>
      </c>
      <c r="AF97" t="s">
        <v>2551</v>
      </c>
      <c r="AH97" s="3" t="s">
        <v>2552</v>
      </c>
      <c r="AI97">
        <v>1</v>
      </c>
      <c r="AJ97" t="s">
        <v>2553</v>
      </c>
      <c r="AK97" t="s">
        <v>2554</v>
      </c>
      <c r="AL97" t="s">
        <v>2555</v>
      </c>
    </row>
    <row r="98" spans="5:38" ht="12.75">
      <c r="E98">
        <v>1</v>
      </c>
      <c r="F98" t="s">
        <v>2556</v>
      </c>
      <c r="G98" t="s">
        <v>2557</v>
      </c>
      <c r="H98" t="s">
        <v>2558</v>
      </c>
      <c r="I98" t="s">
        <v>2559</v>
      </c>
      <c r="J98" t="s">
        <v>2560</v>
      </c>
      <c r="K98" t="s">
        <v>2561</v>
      </c>
      <c r="L98" t="s">
        <v>2562</v>
      </c>
      <c r="M98" t="s">
        <v>2563</v>
      </c>
      <c r="N98" t="s">
        <v>2564</v>
      </c>
      <c r="O98" t="s">
        <v>2565</v>
      </c>
      <c r="R98" t="s">
        <v>2566</v>
      </c>
      <c r="AF98" t="s">
        <v>2567</v>
      </c>
      <c r="AH98" s="3">
        <v>5</v>
      </c>
      <c r="AI98">
        <v>65</v>
      </c>
      <c r="AJ98" t="s">
        <v>2568</v>
      </c>
      <c r="AK98" t="s">
        <v>2569</v>
      </c>
      <c r="AL98" t="s">
        <v>2570</v>
      </c>
    </row>
    <row r="99" spans="1:38" ht="12.75">
      <c r="A99">
        <v>1</v>
      </c>
      <c r="B99">
        <v>1</v>
      </c>
      <c r="C99">
        <v>1</v>
      </c>
      <c r="D99">
        <v>1</v>
      </c>
      <c r="E99">
        <v>1</v>
      </c>
      <c r="F99" t="s">
        <v>2571</v>
      </c>
      <c r="I99" t="s">
        <v>2572</v>
      </c>
      <c r="K99" t="s">
        <v>2573</v>
      </c>
      <c r="N99" t="s">
        <v>2574</v>
      </c>
      <c r="P99" t="s">
        <v>2575</v>
      </c>
      <c r="Q99" t="s">
        <v>2576</v>
      </c>
      <c r="R99" t="s">
        <v>2577</v>
      </c>
      <c r="S99" t="s">
        <v>2578</v>
      </c>
      <c r="T99" t="s">
        <v>2579</v>
      </c>
      <c r="U99" t="s">
        <v>2580</v>
      </c>
      <c r="V99" t="s">
        <v>2581</v>
      </c>
      <c r="W99" t="s">
        <v>2582</v>
      </c>
      <c r="X99" t="s">
        <v>2583</v>
      </c>
      <c r="Y99" t="s">
        <v>2584</v>
      </c>
      <c r="Z99" t="s">
        <v>2585</v>
      </c>
      <c r="AA99" t="s">
        <v>2586</v>
      </c>
      <c r="AD99" t="s">
        <v>2587</v>
      </c>
      <c r="AF99" t="s">
        <v>2588</v>
      </c>
      <c r="AH99" s="3" t="s">
        <v>2589</v>
      </c>
      <c r="AI99">
        <v>1</v>
      </c>
      <c r="AJ99" t="s">
        <v>2590</v>
      </c>
      <c r="AK99" t="s">
        <v>2591</v>
      </c>
      <c r="AL99" t="s">
        <v>2592</v>
      </c>
    </row>
    <row r="100" spans="3:38" ht="12.75">
      <c r="C100">
        <v>1</v>
      </c>
      <c r="D100">
        <v>1</v>
      </c>
      <c r="F100" t="s">
        <v>2593</v>
      </c>
      <c r="G100" t="s">
        <v>2594</v>
      </c>
      <c r="H100" t="s">
        <v>2595</v>
      </c>
      <c r="I100" t="s">
        <v>2596</v>
      </c>
      <c r="J100" t="s">
        <v>2597</v>
      </c>
      <c r="K100" t="s">
        <v>2598</v>
      </c>
      <c r="L100" t="s">
        <v>2599</v>
      </c>
      <c r="M100" t="s">
        <v>2600</v>
      </c>
      <c r="N100" t="s">
        <v>2601</v>
      </c>
      <c r="O100" t="s">
        <v>2602</v>
      </c>
      <c r="P100" t="s">
        <v>2603</v>
      </c>
      <c r="Q100" t="s">
        <v>2604</v>
      </c>
      <c r="R100" t="s">
        <v>2605</v>
      </c>
      <c r="S100" t="s">
        <v>2606</v>
      </c>
      <c r="T100" t="s">
        <v>2607</v>
      </c>
      <c r="U100" t="s">
        <v>2608</v>
      </c>
      <c r="V100" t="s">
        <v>2609</v>
      </c>
      <c r="W100" t="s">
        <v>2610</v>
      </c>
      <c r="X100" t="s">
        <v>2611</v>
      </c>
      <c r="Y100" t="s">
        <v>2612</v>
      </c>
      <c r="Z100" t="s">
        <v>2613</v>
      </c>
      <c r="AA100" t="s">
        <v>2614</v>
      </c>
      <c r="AB100" t="s">
        <v>2615</v>
      </c>
      <c r="AC100" t="s">
        <v>2616</v>
      </c>
      <c r="AD100" t="s">
        <v>2617</v>
      </c>
      <c r="AF100" t="s">
        <v>2618</v>
      </c>
      <c r="AH100" s="3" t="s">
        <v>2619</v>
      </c>
      <c r="AI100">
        <v>40</v>
      </c>
      <c r="AJ100" t="s">
        <v>2620</v>
      </c>
      <c r="AK100" t="s">
        <v>2621</v>
      </c>
      <c r="AL100" t="s">
        <v>2622</v>
      </c>
    </row>
    <row r="101" spans="1:39" ht="12.75">
      <c r="A101">
        <v>1</v>
      </c>
      <c r="B101">
        <v>1</v>
      </c>
      <c r="C101">
        <v>1</v>
      </c>
      <c r="D101">
        <v>1</v>
      </c>
      <c r="E101">
        <v>1</v>
      </c>
      <c r="F101" t="s">
        <v>2623</v>
      </c>
      <c r="G101" t="s">
        <v>2624</v>
      </c>
      <c r="H101" t="s">
        <v>2625</v>
      </c>
      <c r="I101" t="s">
        <v>2626</v>
      </c>
      <c r="J101" t="s">
        <v>2627</v>
      </c>
      <c r="K101" t="s">
        <v>2628</v>
      </c>
      <c r="L101" t="s">
        <v>2629</v>
      </c>
      <c r="M101" t="s">
        <v>2630</v>
      </c>
      <c r="N101" t="s">
        <v>2631</v>
      </c>
      <c r="O101" t="s">
        <v>2632</v>
      </c>
      <c r="R101" t="s">
        <v>2633</v>
      </c>
      <c r="S101" t="s">
        <v>2634</v>
      </c>
      <c r="T101" t="s">
        <v>2635</v>
      </c>
      <c r="U101" t="s">
        <v>2636</v>
      </c>
      <c r="V101" t="s">
        <v>2637</v>
      </c>
      <c r="W101" t="s">
        <v>2638</v>
      </c>
      <c r="X101" t="s">
        <v>2639</v>
      </c>
      <c r="Y101" t="s">
        <v>2640</v>
      </c>
      <c r="Z101" t="s">
        <v>2641</v>
      </c>
      <c r="AA101" t="s">
        <v>2642</v>
      </c>
      <c r="AD101" t="s">
        <v>2643</v>
      </c>
      <c r="AF101" t="s">
        <v>2644</v>
      </c>
      <c r="AH101" s="3">
        <v>5</v>
      </c>
      <c r="AI101">
        <v>1</v>
      </c>
      <c r="AJ101" t="s">
        <v>2645</v>
      </c>
      <c r="AK101" t="s">
        <v>2646</v>
      </c>
      <c r="AL101">
        <v>10</v>
      </c>
      <c r="AM101" t="s">
        <v>2647</v>
      </c>
    </row>
    <row r="102" spans="1:39" ht="12.75">
      <c r="A102">
        <v>1</v>
      </c>
      <c r="B102">
        <v>1</v>
      </c>
      <c r="C102">
        <v>1</v>
      </c>
      <c r="D102">
        <v>1</v>
      </c>
      <c r="E102">
        <v>1</v>
      </c>
      <c r="F102" t="s">
        <v>2648</v>
      </c>
      <c r="G102" t="s">
        <v>2649</v>
      </c>
      <c r="H102" t="s">
        <v>2650</v>
      </c>
      <c r="J102" t="s">
        <v>2651</v>
      </c>
      <c r="K102" t="s">
        <v>2652</v>
      </c>
      <c r="M102" t="s">
        <v>2653</v>
      </c>
      <c r="N102" t="s">
        <v>2654</v>
      </c>
      <c r="O102" t="s">
        <v>2655</v>
      </c>
      <c r="R102" t="s">
        <v>2656</v>
      </c>
      <c r="S102" t="s">
        <v>2657</v>
      </c>
      <c r="T102" t="s">
        <v>2658</v>
      </c>
      <c r="U102" t="s">
        <v>2659</v>
      </c>
      <c r="V102" t="s">
        <v>2660</v>
      </c>
      <c r="W102" t="s">
        <v>2661</v>
      </c>
      <c r="X102" t="s">
        <v>2662</v>
      </c>
      <c r="Y102" t="s">
        <v>2663</v>
      </c>
      <c r="Z102" t="s">
        <v>2664</v>
      </c>
      <c r="AA102" t="s">
        <v>2665</v>
      </c>
      <c r="AD102" t="s">
        <v>2666</v>
      </c>
      <c r="AE102" t="s">
        <v>2667</v>
      </c>
      <c r="AF102" t="s">
        <v>2668</v>
      </c>
      <c r="AH102" s="3">
        <v>2</v>
      </c>
      <c r="AI102">
        <v>1</v>
      </c>
      <c r="AJ102" t="s">
        <v>2669</v>
      </c>
      <c r="AK102" t="s">
        <v>2670</v>
      </c>
      <c r="AL102">
        <v>10</v>
      </c>
      <c r="AM102" t="s">
        <v>2671</v>
      </c>
    </row>
    <row r="103" spans="1:38" ht="12.75">
      <c r="A103">
        <v>1</v>
      </c>
      <c r="B103">
        <v>1</v>
      </c>
      <c r="C103">
        <v>1</v>
      </c>
      <c r="D103">
        <v>1</v>
      </c>
      <c r="E103">
        <v>1</v>
      </c>
      <c r="F103" t="s">
        <v>2672</v>
      </c>
      <c r="G103" t="s">
        <v>2673</v>
      </c>
      <c r="H103" t="s">
        <v>2674</v>
      </c>
      <c r="I103" t="s">
        <v>2675</v>
      </c>
      <c r="J103" t="s">
        <v>2676</v>
      </c>
      <c r="K103" t="s">
        <v>2677</v>
      </c>
      <c r="L103" t="s">
        <v>2678</v>
      </c>
      <c r="M103" t="s">
        <v>2679</v>
      </c>
      <c r="N103" t="s">
        <v>2680</v>
      </c>
      <c r="O103" t="s">
        <v>2681</v>
      </c>
      <c r="R103" t="s">
        <v>2682</v>
      </c>
      <c r="S103" t="s">
        <v>2683</v>
      </c>
      <c r="T103" t="s">
        <v>2684</v>
      </c>
      <c r="U103" t="s">
        <v>2685</v>
      </c>
      <c r="V103" t="s">
        <v>2686</v>
      </c>
      <c r="W103" t="s">
        <v>2687</v>
      </c>
      <c r="X103" t="s">
        <v>2688</v>
      </c>
      <c r="Y103" t="s">
        <v>2689</v>
      </c>
      <c r="Z103" t="s">
        <v>2690</v>
      </c>
      <c r="AA103" t="s">
        <v>2691</v>
      </c>
      <c r="AD103" t="s">
        <v>2692</v>
      </c>
      <c r="AF103" t="s">
        <v>2693</v>
      </c>
      <c r="AH103" s="3" t="s">
        <v>2694</v>
      </c>
      <c r="AI103">
        <v>195</v>
      </c>
      <c r="AJ103" t="s">
        <v>2695</v>
      </c>
      <c r="AK103" t="s">
        <v>2696</v>
      </c>
      <c r="AL103" t="s">
        <v>2697</v>
      </c>
    </row>
    <row r="104" spans="1:38" ht="12.75">
      <c r="A104">
        <v>1</v>
      </c>
      <c r="B104">
        <v>1</v>
      </c>
      <c r="C104">
        <v>1</v>
      </c>
      <c r="D104">
        <v>1</v>
      </c>
      <c r="F104" t="s">
        <v>2698</v>
      </c>
      <c r="G104" t="s">
        <v>2699</v>
      </c>
      <c r="H104" t="s">
        <v>2700</v>
      </c>
      <c r="I104" t="s">
        <v>2701</v>
      </c>
      <c r="J104" t="s">
        <v>2702</v>
      </c>
      <c r="K104" t="s">
        <v>2703</v>
      </c>
      <c r="L104" t="s">
        <v>2704</v>
      </c>
      <c r="M104" t="s">
        <v>2705</v>
      </c>
      <c r="N104" t="s">
        <v>2706</v>
      </c>
      <c r="O104" t="s">
        <v>2707</v>
      </c>
      <c r="R104" t="s">
        <v>2708</v>
      </c>
      <c r="S104" t="s">
        <v>2709</v>
      </c>
      <c r="T104" t="s">
        <v>2710</v>
      </c>
      <c r="U104" t="s">
        <v>2711</v>
      </c>
      <c r="V104" t="s">
        <v>2712</v>
      </c>
      <c r="W104" t="s">
        <v>2713</v>
      </c>
      <c r="X104" t="s">
        <v>2714</v>
      </c>
      <c r="Y104" t="s">
        <v>2715</v>
      </c>
      <c r="Z104" t="s">
        <v>2716</v>
      </c>
      <c r="AA104" t="s">
        <v>2717</v>
      </c>
      <c r="AD104" t="s">
        <v>2718</v>
      </c>
      <c r="AE104" t="s">
        <v>2719</v>
      </c>
      <c r="AF104" t="s">
        <v>2720</v>
      </c>
      <c r="AG104" t="s">
        <v>2721</v>
      </c>
      <c r="AH104" s="3" t="s">
        <v>2722</v>
      </c>
      <c r="AI104">
        <v>210</v>
      </c>
      <c r="AJ104" t="s">
        <v>2723</v>
      </c>
      <c r="AK104" t="s">
        <v>2724</v>
      </c>
      <c r="AL104" t="s">
        <v>2725</v>
      </c>
    </row>
    <row r="105" spans="4:38" ht="12.75">
      <c r="D105">
        <v>1</v>
      </c>
      <c r="F105" t="s">
        <v>2726</v>
      </c>
      <c r="G105" t="s">
        <v>2727</v>
      </c>
      <c r="H105" t="s">
        <v>2728</v>
      </c>
      <c r="I105" t="s">
        <v>2729</v>
      </c>
      <c r="J105" t="s">
        <v>2730</v>
      </c>
      <c r="K105" t="s">
        <v>2731</v>
      </c>
      <c r="L105" t="s">
        <v>2732</v>
      </c>
      <c r="M105" t="s">
        <v>2733</v>
      </c>
      <c r="N105" t="s">
        <v>2734</v>
      </c>
      <c r="O105" t="s">
        <v>2735</v>
      </c>
      <c r="R105" t="s">
        <v>2736</v>
      </c>
      <c r="S105" t="s">
        <v>2737</v>
      </c>
      <c r="T105" t="s">
        <v>2738</v>
      </c>
      <c r="U105" t="s">
        <v>2739</v>
      </c>
      <c r="V105" t="s">
        <v>2740</v>
      </c>
      <c r="W105" t="s">
        <v>2741</v>
      </c>
      <c r="X105" t="s">
        <v>2742</v>
      </c>
      <c r="Y105" t="s">
        <v>2743</v>
      </c>
      <c r="Z105" t="s">
        <v>2744</v>
      </c>
      <c r="AA105" t="s">
        <v>2745</v>
      </c>
      <c r="AB105" t="s">
        <v>2746</v>
      </c>
      <c r="AC105" t="s">
        <v>2747</v>
      </c>
      <c r="AD105" t="s">
        <v>2748</v>
      </c>
      <c r="AF105" t="s">
        <v>2749</v>
      </c>
      <c r="AH105" s="3">
        <v>3</v>
      </c>
      <c r="AI105">
        <v>155</v>
      </c>
      <c r="AJ105" t="s">
        <v>2750</v>
      </c>
      <c r="AK105" t="s">
        <v>2751</v>
      </c>
      <c r="AL105" t="s">
        <v>2752</v>
      </c>
    </row>
    <row r="106" spans="1:38" ht="12.75">
      <c r="A106">
        <v>1</v>
      </c>
      <c r="B106">
        <v>1</v>
      </c>
      <c r="C106">
        <v>1</v>
      </c>
      <c r="D106">
        <v>1</v>
      </c>
      <c r="E106">
        <v>1</v>
      </c>
      <c r="F106" t="s">
        <v>2753</v>
      </c>
      <c r="G106" t="s">
        <v>2754</v>
      </c>
      <c r="H106" t="s">
        <v>2755</v>
      </c>
      <c r="I106" t="s">
        <v>2756</v>
      </c>
      <c r="J106" t="s">
        <v>2757</v>
      </c>
      <c r="K106" t="s">
        <v>2758</v>
      </c>
      <c r="L106" t="s">
        <v>2759</v>
      </c>
      <c r="M106" t="s">
        <v>2760</v>
      </c>
      <c r="N106" t="s">
        <v>2761</v>
      </c>
      <c r="O106" t="s">
        <v>2762</v>
      </c>
      <c r="R106" t="s">
        <v>2763</v>
      </c>
      <c r="S106" t="s">
        <v>2764</v>
      </c>
      <c r="T106" t="s">
        <v>2765</v>
      </c>
      <c r="U106" t="s">
        <v>2766</v>
      </c>
      <c r="V106" t="s">
        <v>2767</v>
      </c>
      <c r="W106" t="s">
        <v>2768</v>
      </c>
      <c r="X106" t="s">
        <v>2769</v>
      </c>
      <c r="Y106" t="s">
        <v>2770</v>
      </c>
      <c r="Z106" t="s">
        <v>2771</v>
      </c>
      <c r="AA106" t="s">
        <v>2772</v>
      </c>
      <c r="AB106" t="s">
        <v>2773</v>
      </c>
      <c r="AC106" t="s">
        <v>2774</v>
      </c>
      <c r="AD106" t="s">
        <v>2775</v>
      </c>
      <c r="AE106" t="s">
        <v>2776</v>
      </c>
      <c r="AF106" t="s">
        <v>2777</v>
      </c>
      <c r="AH106" s="3">
        <v>4</v>
      </c>
      <c r="AI106">
        <v>14</v>
      </c>
      <c r="AJ106" t="s">
        <v>2778</v>
      </c>
      <c r="AK106" t="s">
        <v>2779</v>
      </c>
      <c r="AL106" t="s">
        <v>2780</v>
      </c>
    </row>
    <row r="107" spans="1:38" ht="12.75">
      <c r="A107">
        <v>1</v>
      </c>
      <c r="F107" t="s">
        <v>2781</v>
      </c>
      <c r="G107" t="s">
        <v>2782</v>
      </c>
      <c r="H107" t="s">
        <v>2783</v>
      </c>
      <c r="I107" t="s">
        <v>2784</v>
      </c>
      <c r="J107" t="s">
        <v>2785</v>
      </c>
      <c r="K107" t="s">
        <v>2786</v>
      </c>
      <c r="L107" t="s">
        <v>2787</v>
      </c>
      <c r="M107" t="s">
        <v>2788</v>
      </c>
      <c r="N107" t="s">
        <v>2789</v>
      </c>
      <c r="O107" t="s">
        <v>2790</v>
      </c>
      <c r="R107" t="s">
        <v>2791</v>
      </c>
      <c r="S107" t="s">
        <v>2792</v>
      </c>
      <c r="T107" t="s">
        <v>2793</v>
      </c>
      <c r="U107" t="s">
        <v>2794</v>
      </c>
      <c r="V107" t="s">
        <v>2795</v>
      </c>
      <c r="W107" t="s">
        <v>2796</v>
      </c>
      <c r="X107" t="s">
        <v>2797</v>
      </c>
      <c r="Y107" t="s">
        <v>2798</v>
      </c>
      <c r="Z107" t="s">
        <v>2799</v>
      </c>
      <c r="AA107" t="s">
        <v>2800</v>
      </c>
      <c r="AD107" t="s">
        <v>2801</v>
      </c>
      <c r="AF107" t="s">
        <v>2802</v>
      </c>
      <c r="AH107" s="3" t="s">
        <v>2803</v>
      </c>
      <c r="AI107">
        <v>1</v>
      </c>
      <c r="AJ107" t="s">
        <v>2804</v>
      </c>
      <c r="AK107" t="s">
        <v>2805</v>
      </c>
      <c r="AL107" t="s">
        <v>2806</v>
      </c>
    </row>
    <row r="108" spans="1:38" ht="12.75">
      <c r="A108">
        <v>1</v>
      </c>
      <c r="B108">
        <v>1</v>
      </c>
      <c r="C108">
        <v>1</v>
      </c>
      <c r="D108">
        <v>1</v>
      </c>
      <c r="F108" t="s">
        <v>2807</v>
      </c>
      <c r="G108" t="s">
        <v>2808</v>
      </c>
      <c r="H108" t="s">
        <v>2809</v>
      </c>
      <c r="I108" t="s">
        <v>2810</v>
      </c>
      <c r="J108" t="s">
        <v>2811</v>
      </c>
      <c r="K108" t="s">
        <v>2812</v>
      </c>
      <c r="L108" t="s">
        <v>2813</v>
      </c>
      <c r="M108" t="s">
        <v>2814</v>
      </c>
      <c r="N108" t="s">
        <v>2815</v>
      </c>
      <c r="O108" t="s">
        <v>2816</v>
      </c>
      <c r="P108" t="s">
        <v>2817</v>
      </c>
      <c r="Q108" t="s">
        <v>2818</v>
      </c>
      <c r="R108" t="s">
        <v>2819</v>
      </c>
      <c r="S108" t="s">
        <v>2820</v>
      </c>
      <c r="T108" t="s">
        <v>2821</v>
      </c>
      <c r="U108" t="s">
        <v>2822</v>
      </c>
      <c r="V108" t="s">
        <v>2823</v>
      </c>
      <c r="W108" t="s">
        <v>2824</v>
      </c>
      <c r="X108" t="s">
        <v>2825</v>
      </c>
      <c r="Y108" t="s">
        <v>2826</v>
      </c>
      <c r="Z108" t="s">
        <v>2827</v>
      </c>
      <c r="AA108" t="s">
        <v>2828</v>
      </c>
      <c r="AB108" t="s">
        <v>2829</v>
      </c>
      <c r="AC108" t="s">
        <v>2830</v>
      </c>
      <c r="AD108" t="s">
        <v>2831</v>
      </c>
      <c r="AF108" t="s">
        <v>2832</v>
      </c>
      <c r="AG108" t="s">
        <v>2833</v>
      </c>
      <c r="AH108" s="3" t="s">
        <v>2834</v>
      </c>
      <c r="AI108">
        <v>210</v>
      </c>
      <c r="AJ108" t="s">
        <v>2835</v>
      </c>
      <c r="AK108" t="s">
        <v>2836</v>
      </c>
      <c r="AL108" t="s">
        <v>2837</v>
      </c>
    </row>
    <row r="109" spans="1:38" ht="12.75">
      <c r="A109">
        <v>1</v>
      </c>
      <c r="B109">
        <v>1</v>
      </c>
      <c r="C109">
        <v>1</v>
      </c>
      <c r="D109">
        <v>1</v>
      </c>
      <c r="F109" t="s">
        <v>2838</v>
      </c>
      <c r="G109" t="s">
        <v>2839</v>
      </c>
      <c r="H109" t="s">
        <v>2840</v>
      </c>
      <c r="I109" t="s">
        <v>2841</v>
      </c>
      <c r="J109" t="s">
        <v>2842</v>
      </c>
      <c r="K109" t="s">
        <v>2843</v>
      </c>
      <c r="L109" t="s">
        <v>2844</v>
      </c>
      <c r="N109" t="s">
        <v>2845</v>
      </c>
      <c r="O109" t="s">
        <v>2846</v>
      </c>
      <c r="R109" t="s">
        <v>2847</v>
      </c>
      <c r="S109" t="s">
        <v>2848</v>
      </c>
      <c r="T109" t="s">
        <v>2849</v>
      </c>
      <c r="U109" t="s">
        <v>2850</v>
      </c>
      <c r="V109" t="s">
        <v>2851</v>
      </c>
      <c r="W109" t="s">
        <v>2852</v>
      </c>
      <c r="X109" t="s">
        <v>2853</v>
      </c>
      <c r="Y109" t="s">
        <v>2854</v>
      </c>
      <c r="Z109" t="s">
        <v>2855</v>
      </c>
      <c r="AA109" t="s">
        <v>2856</v>
      </c>
      <c r="AD109" t="s">
        <v>2857</v>
      </c>
      <c r="AF109" t="s">
        <v>2858</v>
      </c>
      <c r="AH109" s="3">
        <v>3</v>
      </c>
      <c r="AI109">
        <v>176</v>
      </c>
      <c r="AJ109" t="s">
        <v>2859</v>
      </c>
      <c r="AK109" t="s">
        <v>2860</v>
      </c>
      <c r="AL109" t="s">
        <v>2861</v>
      </c>
    </row>
    <row r="110" spans="4:38" ht="12.75">
      <c r="D110">
        <v>1</v>
      </c>
      <c r="F110" t="s">
        <v>2862</v>
      </c>
      <c r="G110" t="s">
        <v>2863</v>
      </c>
      <c r="H110" t="s">
        <v>2864</v>
      </c>
      <c r="I110" t="s">
        <v>2865</v>
      </c>
      <c r="J110" t="s">
        <v>2866</v>
      </c>
      <c r="K110" t="s">
        <v>2867</v>
      </c>
      <c r="L110" t="s">
        <v>2868</v>
      </c>
      <c r="M110" t="s">
        <v>2869</v>
      </c>
      <c r="N110" t="s">
        <v>2870</v>
      </c>
      <c r="O110" t="s">
        <v>2871</v>
      </c>
      <c r="R110" t="s">
        <v>2872</v>
      </c>
      <c r="S110" t="s">
        <v>2873</v>
      </c>
      <c r="T110" t="s">
        <v>2874</v>
      </c>
      <c r="U110" t="s">
        <v>2875</v>
      </c>
      <c r="V110" t="s">
        <v>2876</v>
      </c>
      <c r="W110" t="s">
        <v>2877</v>
      </c>
      <c r="X110" t="s">
        <v>2878</v>
      </c>
      <c r="Y110" t="s">
        <v>2879</v>
      </c>
      <c r="Z110" t="s">
        <v>2880</v>
      </c>
      <c r="AA110" t="s">
        <v>2881</v>
      </c>
      <c r="AD110" t="s">
        <v>2882</v>
      </c>
      <c r="AF110" t="s">
        <v>2883</v>
      </c>
      <c r="AH110" s="3">
        <v>5</v>
      </c>
      <c r="AI110">
        <v>40</v>
      </c>
      <c r="AJ110" t="s">
        <v>2884</v>
      </c>
      <c r="AK110" t="s">
        <v>2885</v>
      </c>
      <c r="AL110" t="s">
        <v>2886</v>
      </c>
    </row>
    <row r="111" spans="3:38" ht="12.75">
      <c r="C111">
        <v>1</v>
      </c>
      <c r="F111" t="s">
        <v>2887</v>
      </c>
      <c r="G111" t="s">
        <v>2888</v>
      </c>
      <c r="H111" t="s">
        <v>2889</v>
      </c>
      <c r="I111" t="s">
        <v>2890</v>
      </c>
      <c r="J111" t="s">
        <v>2891</v>
      </c>
      <c r="K111" t="s">
        <v>2892</v>
      </c>
      <c r="L111" t="s">
        <v>2893</v>
      </c>
      <c r="M111" t="s">
        <v>2894</v>
      </c>
      <c r="N111" t="s">
        <v>2895</v>
      </c>
      <c r="O111" t="s">
        <v>2896</v>
      </c>
      <c r="P111" t="s">
        <v>2897</v>
      </c>
      <c r="Q111" t="s">
        <v>2898</v>
      </c>
      <c r="R111" t="s">
        <v>2899</v>
      </c>
      <c r="S111" t="s">
        <v>2900</v>
      </c>
      <c r="T111" t="s">
        <v>2901</v>
      </c>
      <c r="U111" t="s">
        <v>2902</v>
      </c>
      <c r="V111" t="s">
        <v>2903</v>
      </c>
      <c r="W111" t="s">
        <v>2904</v>
      </c>
      <c r="X111" t="s">
        <v>2905</v>
      </c>
      <c r="Y111" t="s">
        <v>2906</v>
      </c>
      <c r="Z111" t="s">
        <v>2907</v>
      </c>
      <c r="AA111" t="s">
        <v>2908</v>
      </c>
      <c r="AD111" t="s">
        <v>2909</v>
      </c>
      <c r="AF111" t="s">
        <v>2910</v>
      </c>
      <c r="AH111" s="3">
        <v>2</v>
      </c>
      <c r="AI111">
        <v>200</v>
      </c>
      <c r="AJ111" t="s">
        <v>2911</v>
      </c>
      <c r="AK111" t="s">
        <v>2912</v>
      </c>
      <c r="AL111" t="s">
        <v>2913</v>
      </c>
    </row>
    <row r="112" spans="1:39" ht="12.75">
      <c r="A112">
        <v>1</v>
      </c>
      <c r="C112">
        <v>1</v>
      </c>
      <c r="D112">
        <v>1</v>
      </c>
      <c r="F112" t="s">
        <v>2914</v>
      </c>
      <c r="G112" t="s">
        <v>2915</v>
      </c>
      <c r="H112" t="s">
        <v>2916</v>
      </c>
      <c r="I112" t="s">
        <v>2917</v>
      </c>
      <c r="J112" t="s">
        <v>2918</v>
      </c>
      <c r="K112" t="s">
        <v>2919</v>
      </c>
      <c r="L112" t="s">
        <v>2920</v>
      </c>
      <c r="M112" t="s">
        <v>2921</v>
      </c>
      <c r="N112" t="s">
        <v>2922</v>
      </c>
      <c r="O112" t="s">
        <v>2923</v>
      </c>
      <c r="R112" t="s">
        <v>2924</v>
      </c>
      <c r="S112" t="s">
        <v>2925</v>
      </c>
      <c r="T112" t="s">
        <v>2926</v>
      </c>
      <c r="U112" t="s">
        <v>2927</v>
      </c>
      <c r="V112" t="s">
        <v>2928</v>
      </c>
      <c r="W112" t="s">
        <v>2929</v>
      </c>
      <c r="X112" t="s">
        <v>2930</v>
      </c>
      <c r="Y112" t="s">
        <v>2931</v>
      </c>
      <c r="Z112" t="s">
        <v>2932</v>
      </c>
      <c r="AA112" t="s">
        <v>2933</v>
      </c>
      <c r="AB112" t="s">
        <v>2934</v>
      </c>
      <c r="AC112" t="s">
        <v>2935</v>
      </c>
      <c r="AD112" t="s">
        <v>2936</v>
      </c>
      <c r="AE112" t="s">
        <v>2937</v>
      </c>
      <c r="AF112" t="s">
        <v>2938</v>
      </c>
      <c r="AH112" s="3" t="s">
        <v>2939</v>
      </c>
      <c r="AI112">
        <v>155</v>
      </c>
      <c r="AJ112" t="s">
        <v>2940</v>
      </c>
      <c r="AK112" t="s">
        <v>2941</v>
      </c>
      <c r="AL112">
        <v>10</v>
      </c>
      <c r="AM112" t="s">
        <v>2942</v>
      </c>
    </row>
    <row r="113" spans="1:38" ht="12.75">
      <c r="A113">
        <v>1</v>
      </c>
      <c r="C113">
        <v>1</v>
      </c>
      <c r="D113">
        <v>1</v>
      </c>
      <c r="E113">
        <v>1</v>
      </c>
      <c r="F113" t="s">
        <v>2943</v>
      </c>
      <c r="G113" t="s">
        <v>2944</v>
      </c>
      <c r="H113" t="s">
        <v>2945</v>
      </c>
      <c r="I113" t="s">
        <v>2946</v>
      </c>
      <c r="J113" t="s">
        <v>2947</v>
      </c>
      <c r="K113" t="s">
        <v>2948</v>
      </c>
      <c r="L113" t="s">
        <v>2949</v>
      </c>
      <c r="M113" t="s">
        <v>2950</v>
      </c>
      <c r="N113" t="s">
        <v>2951</v>
      </c>
      <c r="O113" t="s">
        <v>2952</v>
      </c>
      <c r="R113" t="s">
        <v>2953</v>
      </c>
      <c r="S113" t="s">
        <v>2954</v>
      </c>
      <c r="T113" t="s">
        <v>2955</v>
      </c>
      <c r="U113" t="s">
        <v>2956</v>
      </c>
      <c r="V113" t="s">
        <v>2957</v>
      </c>
      <c r="W113" t="s">
        <v>2958</v>
      </c>
      <c r="X113" t="s">
        <v>2959</v>
      </c>
      <c r="Y113" t="s">
        <v>2960</v>
      </c>
      <c r="Z113" t="s">
        <v>2961</v>
      </c>
      <c r="AA113" t="s">
        <v>2962</v>
      </c>
      <c r="AD113" t="s">
        <v>2963</v>
      </c>
      <c r="AF113" t="s">
        <v>2964</v>
      </c>
      <c r="AG113" t="s">
        <v>2965</v>
      </c>
      <c r="AH113" s="3">
        <v>3</v>
      </c>
      <c r="AI113">
        <v>40</v>
      </c>
      <c r="AJ113" t="s">
        <v>2966</v>
      </c>
      <c r="AK113" t="s">
        <v>2967</v>
      </c>
      <c r="AL113" t="s">
        <v>2968</v>
      </c>
    </row>
    <row r="114" spans="3:38" ht="12.75">
      <c r="C114">
        <v>1</v>
      </c>
      <c r="E114">
        <v>1</v>
      </c>
      <c r="F114" t="s">
        <v>2969</v>
      </c>
      <c r="G114" t="s">
        <v>2970</v>
      </c>
      <c r="H114" t="s">
        <v>2971</v>
      </c>
      <c r="I114" t="s">
        <v>2972</v>
      </c>
      <c r="J114" t="s">
        <v>2973</v>
      </c>
      <c r="K114" t="s">
        <v>2974</v>
      </c>
      <c r="L114" t="s">
        <v>2975</v>
      </c>
      <c r="M114" t="s">
        <v>2976</v>
      </c>
      <c r="N114" t="s">
        <v>2977</v>
      </c>
      <c r="O114" t="s">
        <v>2978</v>
      </c>
      <c r="R114" t="s">
        <v>2979</v>
      </c>
      <c r="S114" t="s">
        <v>2980</v>
      </c>
      <c r="AA114" t="s">
        <v>2981</v>
      </c>
      <c r="AD114" t="s">
        <v>2982</v>
      </c>
      <c r="AF114" t="s">
        <v>2983</v>
      </c>
      <c r="AG114" t="s">
        <v>2984</v>
      </c>
      <c r="AH114" s="3">
        <v>5</v>
      </c>
      <c r="AI114">
        <v>1</v>
      </c>
      <c r="AJ114" t="s">
        <v>2985</v>
      </c>
      <c r="AK114" t="s">
        <v>2986</v>
      </c>
      <c r="AL114" t="s">
        <v>2987</v>
      </c>
    </row>
    <row r="115" spans="3:38" ht="12.75">
      <c r="C115">
        <v>1</v>
      </c>
      <c r="D115">
        <v>1</v>
      </c>
      <c r="E115">
        <v>1</v>
      </c>
      <c r="F115" t="s">
        <v>2988</v>
      </c>
      <c r="G115" t="s">
        <v>2989</v>
      </c>
      <c r="H115" t="s">
        <v>2990</v>
      </c>
      <c r="I115" t="s">
        <v>2991</v>
      </c>
      <c r="J115" t="s">
        <v>2992</v>
      </c>
      <c r="K115" t="s">
        <v>2993</v>
      </c>
      <c r="L115" t="s">
        <v>2994</v>
      </c>
      <c r="M115" t="s">
        <v>2995</v>
      </c>
      <c r="N115" t="s">
        <v>2996</v>
      </c>
      <c r="O115" t="s">
        <v>2997</v>
      </c>
      <c r="R115" t="s">
        <v>2998</v>
      </c>
      <c r="S115" t="s">
        <v>2999</v>
      </c>
      <c r="T115" t="s">
        <v>3000</v>
      </c>
      <c r="U115" t="s">
        <v>3001</v>
      </c>
      <c r="V115" t="s">
        <v>3002</v>
      </c>
      <c r="W115" t="s">
        <v>3003</v>
      </c>
      <c r="X115" t="s">
        <v>3004</v>
      </c>
      <c r="Y115" t="s">
        <v>3005</v>
      </c>
      <c r="Z115" t="s">
        <v>3006</v>
      </c>
      <c r="AA115" t="s">
        <v>3007</v>
      </c>
      <c r="AD115" t="s">
        <v>3008</v>
      </c>
      <c r="AE115" t="s">
        <v>3009</v>
      </c>
      <c r="AF115" t="s">
        <v>3010</v>
      </c>
      <c r="AH115" s="3" t="s">
        <v>3011</v>
      </c>
      <c r="AI115">
        <v>1</v>
      </c>
      <c r="AJ115" t="s">
        <v>3012</v>
      </c>
      <c r="AK115" t="s">
        <v>3013</v>
      </c>
      <c r="AL115" t="s">
        <v>3014</v>
      </c>
    </row>
    <row r="116" spans="3:38" ht="12.75">
      <c r="C116">
        <v>1</v>
      </c>
      <c r="D116">
        <v>1</v>
      </c>
      <c r="E116">
        <v>1</v>
      </c>
      <c r="F116" t="s">
        <v>3015</v>
      </c>
      <c r="G116" t="s">
        <v>3016</v>
      </c>
      <c r="H116" t="s">
        <v>3017</v>
      </c>
      <c r="I116" t="s">
        <v>3018</v>
      </c>
      <c r="J116" t="s">
        <v>3019</v>
      </c>
      <c r="K116" t="s">
        <v>3020</v>
      </c>
      <c r="L116" t="s">
        <v>3021</v>
      </c>
      <c r="M116" t="s">
        <v>3022</v>
      </c>
      <c r="N116" t="s">
        <v>3023</v>
      </c>
      <c r="O116" t="s">
        <v>3024</v>
      </c>
      <c r="R116" t="s">
        <v>3025</v>
      </c>
      <c r="S116" t="s">
        <v>3026</v>
      </c>
      <c r="T116" t="s">
        <v>3027</v>
      </c>
      <c r="U116" t="s">
        <v>3028</v>
      </c>
      <c r="V116" t="s">
        <v>3029</v>
      </c>
      <c r="W116" t="s">
        <v>3030</v>
      </c>
      <c r="X116" t="s">
        <v>3031</v>
      </c>
      <c r="Y116" t="s">
        <v>3032</v>
      </c>
      <c r="Z116" t="s">
        <v>3033</v>
      </c>
      <c r="AA116" t="s">
        <v>3034</v>
      </c>
      <c r="AD116" t="s">
        <v>3035</v>
      </c>
      <c r="AF116" t="s">
        <v>3036</v>
      </c>
      <c r="AH116" s="3" t="s">
        <v>3037</v>
      </c>
      <c r="AI116">
        <v>1</v>
      </c>
      <c r="AJ116" t="s">
        <v>3038</v>
      </c>
      <c r="AK116" t="s">
        <v>3039</v>
      </c>
      <c r="AL116" t="s">
        <v>3040</v>
      </c>
    </row>
    <row r="117" spans="1:38" ht="12.75">
      <c r="A117">
        <v>1</v>
      </c>
      <c r="B117">
        <v>1</v>
      </c>
      <c r="C117">
        <v>1</v>
      </c>
      <c r="D117">
        <v>1</v>
      </c>
      <c r="E117">
        <v>1</v>
      </c>
      <c r="F117" t="s">
        <v>3041</v>
      </c>
      <c r="G117" t="s">
        <v>3042</v>
      </c>
      <c r="H117" t="s">
        <v>3043</v>
      </c>
      <c r="I117" t="s">
        <v>3044</v>
      </c>
      <c r="J117" t="s">
        <v>3045</v>
      </c>
      <c r="K117" t="s">
        <v>3046</v>
      </c>
      <c r="L117" t="s">
        <v>3047</v>
      </c>
      <c r="M117" t="s">
        <v>3048</v>
      </c>
      <c r="N117" t="s">
        <v>3049</v>
      </c>
      <c r="O117" t="s">
        <v>3050</v>
      </c>
      <c r="R117" t="s">
        <v>3051</v>
      </c>
      <c r="S117" t="s">
        <v>3052</v>
      </c>
      <c r="T117" t="s">
        <v>3053</v>
      </c>
      <c r="U117" t="s">
        <v>3054</v>
      </c>
      <c r="V117" t="s">
        <v>3055</v>
      </c>
      <c r="W117" t="s">
        <v>3056</v>
      </c>
      <c r="X117" t="s">
        <v>3057</v>
      </c>
      <c r="Y117" t="s">
        <v>3058</v>
      </c>
      <c r="Z117" t="s">
        <v>3059</v>
      </c>
      <c r="AA117" t="s">
        <v>3060</v>
      </c>
      <c r="AD117" t="s">
        <v>3061</v>
      </c>
      <c r="AE117" t="s">
        <v>3062</v>
      </c>
      <c r="AF117" t="s">
        <v>3063</v>
      </c>
      <c r="AH117" s="3" t="s">
        <v>3064</v>
      </c>
      <c r="AI117">
        <v>40</v>
      </c>
      <c r="AJ117" t="s">
        <v>3065</v>
      </c>
      <c r="AK117" t="s">
        <v>3066</v>
      </c>
      <c r="AL117" t="s">
        <v>3067</v>
      </c>
    </row>
    <row r="118" spans="5:38" ht="12.75">
      <c r="E118">
        <v>1</v>
      </c>
      <c r="F118" t="s">
        <v>3068</v>
      </c>
      <c r="G118" t="s">
        <v>3069</v>
      </c>
      <c r="H118" t="s">
        <v>3070</v>
      </c>
      <c r="I118" t="s">
        <v>3071</v>
      </c>
      <c r="J118" t="s">
        <v>3072</v>
      </c>
      <c r="K118" t="s">
        <v>3073</v>
      </c>
      <c r="L118" t="s">
        <v>3074</v>
      </c>
      <c r="M118" t="s">
        <v>3075</v>
      </c>
      <c r="N118" t="s">
        <v>3076</v>
      </c>
      <c r="O118" t="s">
        <v>3077</v>
      </c>
      <c r="R118" t="s">
        <v>3078</v>
      </c>
      <c r="S118" t="s">
        <v>3079</v>
      </c>
      <c r="T118" t="s">
        <v>3080</v>
      </c>
      <c r="U118" t="s">
        <v>3081</v>
      </c>
      <c r="V118" t="s">
        <v>3082</v>
      </c>
      <c r="W118" t="s">
        <v>3083</v>
      </c>
      <c r="X118" t="s">
        <v>3084</v>
      </c>
      <c r="Y118" t="s">
        <v>3085</v>
      </c>
      <c r="Z118" t="s">
        <v>3086</v>
      </c>
      <c r="AA118" t="s">
        <v>3087</v>
      </c>
      <c r="AD118" t="s">
        <v>3088</v>
      </c>
      <c r="AF118" t="s">
        <v>3089</v>
      </c>
      <c r="AH118" s="3" t="s">
        <v>3090</v>
      </c>
      <c r="AI118">
        <v>1</v>
      </c>
      <c r="AJ118" t="s">
        <v>3091</v>
      </c>
      <c r="AK118" t="s">
        <v>3092</v>
      </c>
      <c r="AL118" t="s">
        <v>3093</v>
      </c>
    </row>
    <row r="119" spans="1:38" ht="12.75">
      <c r="A119">
        <v>1</v>
      </c>
      <c r="B119">
        <v>1</v>
      </c>
      <c r="C119">
        <v>1</v>
      </c>
      <c r="D119">
        <v>1</v>
      </c>
      <c r="F119" t="s">
        <v>3094</v>
      </c>
      <c r="G119" t="s">
        <v>3095</v>
      </c>
      <c r="H119" t="s">
        <v>3096</v>
      </c>
      <c r="I119" t="s">
        <v>3097</v>
      </c>
      <c r="J119" t="s">
        <v>3098</v>
      </c>
      <c r="K119" t="s">
        <v>3099</v>
      </c>
      <c r="L119" t="s">
        <v>3100</v>
      </c>
      <c r="M119" t="s">
        <v>3101</v>
      </c>
      <c r="N119" t="s">
        <v>3102</v>
      </c>
      <c r="O119" t="s">
        <v>3103</v>
      </c>
      <c r="P119" t="s">
        <v>3104</v>
      </c>
      <c r="Q119" t="s">
        <v>3105</v>
      </c>
      <c r="R119" t="s">
        <v>3106</v>
      </c>
      <c r="S119" t="s">
        <v>3107</v>
      </c>
      <c r="T119" t="s">
        <v>3108</v>
      </c>
      <c r="U119" t="s">
        <v>3109</v>
      </c>
      <c r="V119" t="s">
        <v>3110</v>
      </c>
      <c r="W119" t="s">
        <v>3111</v>
      </c>
      <c r="X119" t="s">
        <v>3112</v>
      </c>
      <c r="Y119" t="s">
        <v>3113</v>
      </c>
      <c r="Z119" t="s">
        <v>3114</v>
      </c>
      <c r="AA119" t="s">
        <v>3115</v>
      </c>
      <c r="AB119" t="s">
        <v>3116</v>
      </c>
      <c r="AC119" t="s">
        <v>3117</v>
      </c>
      <c r="AD119" t="s">
        <v>3118</v>
      </c>
      <c r="AE119" t="s">
        <v>3119</v>
      </c>
      <c r="AF119" t="s">
        <v>3120</v>
      </c>
      <c r="AH119" s="3">
        <v>4</v>
      </c>
      <c r="AI119">
        <v>40</v>
      </c>
      <c r="AJ119" t="s">
        <v>3121</v>
      </c>
      <c r="AK119" t="s">
        <v>3122</v>
      </c>
      <c r="AL119" t="s">
        <v>3123</v>
      </c>
    </row>
    <row r="120" spans="1:38" ht="12.75">
      <c r="A120">
        <v>1</v>
      </c>
      <c r="B120">
        <v>1</v>
      </c>
      <c r="C120">
        <v>1</v>
      </c>
      <c r="D120">
        <v>1</v>
      </c>
      <c r="E120">
        <v>1</v>
      </c>
      <c r="F120" t="s">
        <v>3124</v>
      </c>
      <c r="G120" t="s">
        <v>3125</v>
      </c>
      <c r="H120" t="s">
        <v>3126</v>
      </c>
      <c r="I120" t="s">
        <v>3127</v>
      </c>
      <c r="J120" t="s">
        <v>3128</v>
      </c>
      <c r="K120" t="s">
        <v>3129</v>
      </c>
      <c r="L120" t="s">
        <v>3130</v>
      </c>
      <c r="N120" t="s">
        <v>3131</v>
      </c>
      <c r="O120" t="s">
        <v>3132</v>
      </c>
      <c r="R120" t="s">
        <v>3133</v>
      </c>
      <c r="S120" t="s">
        <v>3134</v>
      </c>
      <c r="T120" t="s">
        <v>3135</v>
      </c>
      <c r="U120" t="s">
        <v>3136</v>
      </c>
      <c r="V120" t="s">
        <v>3137</v>
      </c>
      <c r="W120" t="s">
        <v>3138</v>
      </c>
      <c r="X120" t="s">
        <v>3139</v>
      </c>
      <c r="Y120" t="s">
        <v>3140</v>
      </c>
      <c r="Z120" t="s">
        <v>3141</v>
      </c>
      <c r="AA120" t="s">
        <v>3142</v>
      </c>
      <c r="AB120" t="s">
        <v>3143</v>
      </c>
      <c r="AC120" t="s">
        <v>3144</v>
      </c>
      <c r="AD120" t="s">
        <v>3145</v>
      </c>
      <c r="AF120" t="s">
        <v>3146</v>
      </c>
      <c r="AH120" s="3">
        <v>3</v>
      </c>
      <c r="AI120">
        <v>1</v>
      </c>
      <c r="AJ120" t="s">
        <v>3147</v>
      </c>
      <c r="AK120" t="s">
        <v>3148</v>
      </c>
      <c r="AL120" t="s">
        <v>3149</v>
      </c>
    </row>
    <row r="121" spans="1:38" ht="12.75">
      <c r="A121">
        <v>1</v>
      </c>
      <c r="C121">
        <v>1</v>
      </c>
      <c r="D121">
        <v>1</v>
      </c>
      <c r="E121">
        <v>1</v>
      </c>
      <c r="F121" t="s">
        <v>3150</v>
      </c>
      <c r="G121" t="s">
        <v>3151</v>
      </c>
      <c r="H121" t="s">
        <v>3152</v>
      </c>
      <c r="I121" t="s">
        <v>3153</v>
      </c>
      <c r="J121" t="s">
        <v>3154</v>
      </c>
      <c r="K121" t="s">
        <v>3155</v>
      </c>
      <c r="L121" t="s">
        <v>3156</v>
      </c>
      <c r="M121" t="s">
        <v>3157</v>
      </c>
      <c r="N121" t="s">
        <v>3158</v>
      </c>
      <c r="O121" t="s">
        <v>3159</v>
      </c>
      <c r="R121" t="s">
        <v>3160</v>
      </c>
      <c r="S121" t="s">
        <v>3161</v>
      </c>
      <c r="T121" t="s">
        <v>3162</v>
      </c>
      <c r="U121" t="s">
        <v>3163</v>
      </c>
      <c r="V121" t="s">
        <v>3164</v>
      </c>
      <c r="W121" t="s">
        <v>3165</v>
      </c>
      <c r="X121" t="s">
        <v>3166</v>
      </c>
      <c r="Y121" t="s">
        <v>3167</v>
      </c>
      <c r="Z121" t="s">
        <v>3168</v>
      </c>
      <c r="AA121" t="s">
        <v>3169</v>
      </c>
      <c r="AD121" t="s">
        <v>3170</v>
      </c>
      <c r="AF121" t="s">
        <v>3171</v>
      </c>
      <c r="AH121" s="3">
        <v>2</v>
      </c>
      <c r="AI121">
        <v>40</v>
      </c>
      <c r="AJ121" t="s">
        <v>3172</v>
      </c>
      <c r="AK121" t="s">
        <v>3173</v>
      </c>
      <c r="AL121" t="s">
        <v>3174</v>
      </c>
    </row>
    <row r="122" spans="1:39" ht="12.75">
      <c r="A122">
        <v>1</v>
      </c>
      <c r="B122">
        <v>1</v>
      </c>
      <c r="C122">
        <v>1</v>
      </c>
      <c r="D122">
        <v>1</v>
      </c>
      <c r="E122">
        <v>1</v>
      </c>
      <c r="F122" t="s">
        <v>3175</v>
      </c>
      <c r="G122" t="s">
        <v>3176</v>
      </c>
      <c r="H122" t="s">
        <v>3177</v>
      </c>
      <c r="I122" t="s">
        <v>3178</v>
      </c>
      <c r="J122" t="s">
        <v>3179</v>
      </c>
      <c r="K122" t="s">
        <v>3180</v>
      </c>
      <c r="L122" t="s">
        <v>3181</v>
      </c>
      <c r="M122" t="s">
        <v>3182</v>
      </c>
      <c r="N122" t="s">
        <v>3183</v>
      </c>
      <c r="O122" t="s">
        <v>3184</v>
      </c>
      <c r="P122" t="s">
        <v>3185</v>
      </c>
      <c r="Q122" t="s">
        <v>3186</v>
      </c>
      <c r="R122" t="s">
        <v>3187</v>
      </c>
      <c r="S122" t="s">
        <v>3188</v>
      </c>
      <c r="T122" t="s">
        <v>3189</v>
      </c>
      <c r="U122" t="s">
        <v>3190</v>
      </c>
      <c r="V122" t="s">
        <v>3191</v>
      </c>
      <c r="W122" t="s">
        <v>3192</v>
      </c>
      <c r="X122" t="s">
        <v>3193</v>
      </c>
      <c r="Y122" t="s">
        <v>3194</v>
      </c>
      <c r="Z122" t="s">
        <v>3195</v>
      </c>
      <c r="AA122" t="s">
        <v>3196</v>
      </c>
      <c r="AD122" t="s">
        <v>3197</v>
      </c>
      <c r="AF122" t="s">
        <v>3198</v>
      </c>
      <c r="AH122" s="3" t="s">
        <v>3199</v>
      </c>
      <c r="AI122">
        <v>1</v>
      </c>
      <c r="AJ122" t="s">
        <v>3200</v>
      </c>
      <c r="AK122" t="s">
        <v>3201</v>
      </c>
      <c r="AL122">
        <v>10</v>
      </c>
      <c r="AM122" t="s">
        <v>3202</v>
      </c>
    </row>
    <row r="123" spans="1:38" ht="12.75">
      <c r="A123">
        <v>1</v>
      </c>
      <c r="B123">
        <v>1</v>
      </c>
      <c r="C123">
        <v>1</v>
      </c>
      <c r="D123">
        <v>1</v>
      </c>
      <c r="E123">
        <v>1</v>
      </c>
      <c r="F123" t="s">
        <v>3203</v>
      </c>
      <c r="G123" t="s">
        <v>3204</v>
      </c>
      <c r="H123" t="s">
        <v>3205</v>
      </c>
      <c r="I123" t="s">
        <v>3206</v>
      </c>
      <c r="J123" t="s">
        <v>3207</v>
      </c>
      <c r="K123" t="s">
        <v>3208</v>
      </c>
      <c r="L123" t="s">
        <v>3209</v>
      </c>
      <c r="M123" t="s">
        <v>3210</v>
      </c>
      <c r="N123" t="s">
        <v>3211</v>
      </c>
      <c r="O123" t="s">
        <v>3212</v>
      </c>
      <c r="P123" t="s">
        <v>3213</v>
      </c>
      <c r="Q123" t="s">
        <v>3214</v>
      </c>
      <c r="R123" t="s">
        <v>3215</v>
      </c>
      <c r="S123" t="s">
        <v>3216</v>
      </c>
      <c r="T123" t="s">
        <v>3217</v>
      </c>
      <c r="U123" t="s">
        <v>3218</v>
      </c>
      <c r="V123" t="s">
        <v>3219</v>
      </c>
      <c r="W123" t="s">
        <v>3220</v>
      </c>
      <c r="X123" t="s">
        <v>3221</v>
      </c>
      <c r="Y123" t="s">
        <v>3222</v>
      </c>
      <c r="Z123" t="s">
        <v>3223</v>
      </c>
      <c r="AA123" t="s">
        <v>3224</v>
      </c>
      <c r="AD123" t="s">
        <v>3225</v>
      </c>
      <c r="AE123" t="s">
        <v>3226</v>
      </c>
      <c r="AF123" t="s">
        <v>3227</v>
      </c>
      <c r="AH123" s="3" t="s">
        <v>3228</v>
      </c>
      <c r="AI123">
        <v>1</v>
      </c>
      <c r="AJ123" t="s">
        <v>3229</v>
      </c>
      <c r="AK123" t="s">
        <v>3230</v>
      </c>
      <c r="AL123" t="s">
        <v>3231</v>
      </c>
    </row>
    <row r="124" spans="1:38" ht="12.75">
      <c r="A124">
        <v>1</v>
      </c>
      <c r="B124">
        <v>1</v>
      </c>
      <c r="C124">
        <v>1</v>
      </c>
      <c r="D124">
        <v>1</v>
      </c>
      <c r="E124">
        <v>1</v>
      </c>
      <c r="F124" t="s">
        <v>3232</v>
      </c>
      <c r="G124" t="s">
        <v>3233</v>
      </c>
      <c r="H124" t="s">
        <v>3234</v>
      </c>
      <c r="I124" t="s">
        <v>3235</v>
      </c>
      <c r="J124" t="s">
        <v>3236</v>
      </c>
      <c r="K124" t="s">
        <v>3237</v>
      </c>
      <c r="L124" t="s">
        <v>3238</v>
      </c>
      <c r="M124" t="s">
        <v>3239</v>
      </c>
      <c r="N124" t="s">
        <v>3240</v>
      </c>
      <c r="O124" t="s">
        <v>3241</v>
      </c>
      <c r="R124" t="s">
        <v>3242</v>
      </c>
      <c r="S124" t="s">
        <v>3243</v>
      </c>
      <c r="T124" t="s">
        <v>3244</v>
      </c>
      <c r="U124" t="s">
        <v>3245</v>
      </c>
      <c r="V124" t="s">
        <v>3246</v>
      </c>
      <c r="W124" t="s">
        <v>3247</v>
      </c>
      <c r="X124" t="s">
        <v>3248</v>
      </c>
      <c r="Y124" t="s">
        <v>3249</v>
      </c>
      <c r="Z124" t="s">
        <v>3250</v>
      </c>
      <c r="AA124" t="s">
        <v>3251</v>
      </c>
      <c r="AD124" t="s">
        <v>3252</v>
      </c>
      <c r="AF124" t="s">
        <v>3253</v>
      </c>
      <c r="AH124" s="3" t="s">
        <v>3254</v>
      </c>
      <c r="AI124">
        <v>1</v>
      </c>
      <c r="AJ124" t="s">
        <v>3255</v>
      </c>
      <c r="AK124" t="s">
        <v>3256</v>
      </c>
      <c r="AL124" t="s">
        <v>3257</v>
      </c>
    </row>
    <row r="125" spans="1:38" ht="12.75">
      <c r="A125">
        <v>1</v>
      </c>
      <c r="B125">
        <v>1</v>
      </c>
      <c r="F125" t="s">
        <v>3258</v>
      </c>
      <c r="G125" t="s">
        <v>3259</v>
      </c>
      <c r="H125" t="s">
        <v>3260</v>
      </c>
      <c r="I125" t="s">
        <v>3261</v>
      </c>
      <c r="J125" t="s">
        <v>3262</v>
      </c>
      <c r="K125" t="s">
        <v>3263</v>
      </c>
      <c r="L125" t="s">
        <v>3264</v>
      </c>
      <c r="M125" t="s">
        <v>3265</v>
      </c>
      <c r="N125" t="s">
        <v>3266</v>
      </c>
      <c r="O125" t="s">
        <v>3267</v>
      </c>
      <c r="R125" t="s">
        <v>3268</v>
      </c>
      <c r="S125" t="s">
        <v>3269</v>
      </c>
      <c r="T125" t="s">
        <v>3270</v>
      </c>
      <c r="U125" t="s">
        <v>3271</v>
      </c>
      <c r="V125" t="s">
        <v>3272</v>
      </c>
      <c r="W125" t="s">
        <v>3273</v>
      </c>
      <c r="X125" t="s">
        <v>3274</v>
      </c>
      <c r="Y125" t="s">
        <v>3275</v>
      </c>
      <c r="Z125" t="s">
        <v>3276</v>
      </c>
      <c r="AA125" t="s">
        <v>3277</v>
      </c>
      <c r="AD125" t="s">
        <v>3278</v>
      </c>
      <c r="AF125" t="s">
        <v>3279</v>
      </c>
      <c r="AH125" s="3" t="s">
        <v>3280</v>
      </c>
      <c r="AI125">
        <v>1</v>
      </c>
      <c r="AJ125" t="s">
        <v>3281</v>
      </c>
      <c r="AK125" t="s">
        <v>3282</v>
      </c>
      <c r="AL125" t="s">
        <v>3283</v>
      </c>
    </row>
    <row r="126" spans="1:38" ht="12.75">
      <c r="A126">
        <v>1</v>
      </c>
      <c r="B126">
        <v>1</v>
      </c>
      <c r="C126">
        <v>1</v>
      </c>
      <c r="D126">
        <v>1</v>
      </c>
      <c r="E126">
        <v>1</v>
      </c>
      <c r="F126" t="s">
        <v>3284</v>
      </c>
      <c r="G126" t="s">
        <v>3285</v>
      </c>
      <c r="H126" t="s">
        <v>3286</v>
      </c>
      <c r="I126" t="s">
        <v>3287</v>
      </c>
      <c r="J126" t="s">
        <v>3288</v>
      </c>
      <c r="K126" t="s">
        <v>3289</v>
      </c>
      <c r="L126" t="s">
        <v>3290</v>
      </c>
      <c r="M126" t="s">
        <v>3291</v>
      </c>
      <c r="N126" t="s">
        <v>3292</v>
      </c>
      <c r="O126" t="s">
        <v>3293</v>
      </c>
      <c r="P126" t="s">
        <v>3294</v>
      </c>
      <c r="R126" t="s">
        <v>3295</v>
      </c>
      <c r="S126" t="s">
        <v>3296</v>
      </c>
      <c r="T126" t="s">
        <v>3297</v>
      </c>
      <c r="U126" t="s">
        <v>3298</v>
      </c>
      <c r="V126" t="s">
        <v>3299</v>
      </c>
      <c r="W126" t="s">
        <v>3300</v>
      </c>
      <c r="X126" t="s">
        <v>3301</v>
      </c>
      <c r="Y126" t="s">
        <v>3302</v>
      </c>
      <c r="Z126" t="s">
        <v>3303</v>
      </c>
      <c r="AA126" t="s">
        <v>3304</v>
      </c>
      <c r="AB126" t="s">
        <v>3305</v>
      </c>
      <c r="AC126" t="s">
        <v>3306</v>
      </c>
      <c r="AD126" t="s">
        <v>3307</v>
      </c>
      <c r="AE126" t="s">
        <v>3308</v>
      </c>
      <c r="AF126" t="s">
        <v>3309</v>
      </c>
      <c r="AH126" s="3" t="s">
        <v>3310</v>
      </c>
      <c r="AI126">
        <v>1</v>
      </c>
      <c r="AJ126" t="s">
        <v>3311</v>
      </c>
      <c r="AK126" t="s">
        <v>3312</v>
      </c>
      <c r="AL126" t="s">
        <v>3313</v>
      </c>
    </row>
    <row r="127" spans="1:38" ht="12.75">
      <c r="A127">
        <v>1</v>
      </c>
      <c r="C127">
        <v>1</v>
      </c>
      <c r="D127">
        <v>1</v>
      </c>
      <c r="F127" t="s">
        <v>3314</v>
      </c>
      <c r="G127" t="s">
        <v>3315</v>
      </c>
      <c r="H127" t="s">
        <v>3316</v>
      </c>
      <c r="I127" t="s">
        <v>3317</v>
      </c>
      <c r="J127" t="s">
        <v>3318</v>
      </c>
      <c r="K127" t="s">
        <v>3319</v>
      </c>
      <c r="L127" t="s">
        <v>3320</v>
      </c>
      <c r="M127" t="s">
        <v>3321</v>
      </c>
      <c r="N127" t="s">
        <v>3322</v>
      </c>
      <c r="O127" t="s">
        <v>3323</v>
      </c>
      <c r="R127" t="s">
        <v>3324</v>
      </c>
      <c r="S127" t="s">
        <v>3325</v>
      </c>
      <c r="T127" t="s">
        <v>3326</v>
      </c>
      <c r="U127" t="s">
        <v>3327</v>
      </c>
      <c r="V127" t="s">
        <v>3328</v>
      </c>
      <c r="W127" t="s">
        <v>3329</v>
      </c>
      <c r="X127" t="s">
        <v>3330</v>
      </c>
      <c r="Y127" t="s">
        <v>3331</v>
      </c>
      <c r="Z127" t="s">
        <v>3332</v>
      </c>
      <c r="AA127" t="s">
        <v>3333</v>
      </c>
      <c r="AD127" t="s">
        <v>3334</v>
      </c>
      <c r="AF127" t="s">
        <v>3335</v>
      </c>
      <c r="AH127" s="3">
        <v>5</v>
      </c>
      <c r="AI127">
        <v>155</v>
      </c>
      <c r="AJ127" t="s">
        <v>3336</v>
      </c>
      <c r="AK127" t="s">
        <v>3337</v>
      </c>
      <c r="AL127" t="s">
        <v>3338</v>
      </c>
    </row>
    <row r="128" spans="4:38" ht="12.75">
      <c r="D128">
        <v>1</v>
      </c>
      <c r="F128" t="s">
        <v>3339</v>
      </c>
      <c r="G128" t="s">
        <v>3340</v>
      </c>
      <c r="H128" t="s">
        <v>3341</v>
      </c>
      <c r="I128" t="s">
        <v>3342</v>
      </c>
      <c r="J128" t="s">
        <v>3343</v>
      </c>
      <c r="K128" t="s">
        <v>3344</v>
      </c>
      <c r="L128" t="s">
        <v>3345</v>
      </c>
      <c r="M128" t="s">
        <v>3346</v>
      </c>
      <c r="N128" t="s">
        <v>3347</v>
      </c>
      <c r="O128" t="s">
        <v>3348</v>
      </c>
      <c r="R128" t="s">
        <v>3349</v>
      </c>
      <c r="S128" t="s">
        <v>3350</v>
      </c>
      <c r="T128" t="s">
        <v>3351</v>
      </c>
      <c r="U128" t="s">
        <v>3352</v>
      </c>
      <c r="V128" t="s">
        <v>3353</v>
      </c>
      <c r="W128" t="s">
        <v>3354</v>
      </c>
      <c r="X128" t="s">
        <v>3355</v>
      </c>
      <c r="Y128" t="s">
        <v>3356</v>
      </c>
      <c r="Z128" t="s">
        <v>3357</v>
      </c>
      <c r="AA128" t="s">
        <v>3358</v>
      </c>
      <c r="AD128" t="s">
        <v>3359</v>
      </c>
      <c r="AF128" t="s">
        <v>3360</v>
      </c>
      <c r="AH128" s="3" t="s">
        <v>3361</v>
      </c>
      <c r="AI128">
        <v>85</v>
      </c>
      <c r="AJ128" t="s">
        <v>3362</v>
      </c>
      <c r="AK128" t="s">
        <v>3363</v>
      </c>
      <c r="AL128" t="s">
        <v>3364</v>
      </c>
    </row>
    <row r="129" spans="1:38" ht="12.75">
      <c r="A129">
        <v>1</v>
      </c>
      <c r="F129" t="s">
        <v>3365</v>
      </c>
      <c r="G129" t="s">
        <v>3366</v>
      </c>
      <c r="H129" t="s">
        <v>3367</v>
      </c>
      <c r="I129" t="s">
        <v>3368</v>
      </c>
      <c r="J129" t="s">
        <v>3369</v>
      </c>
      <c r="K129" t="s">
        <v>3370</v>
      </c>
      <c r="L129" t="s">
        <v>3371</v>
      </c>
      <c r="M129" t="s">
        <v>3372</v>
      </c>
      <c r="N129" t="s">
        <v>3373</v>
      </c>
      <c r="O129" t="s">
        <v>3374</v>
      </c>
      <c r="P129" t="s">
        <v>3375</v>
      </c>
      <c r="R129" t="s">
        <v>3376</v>
      </c>
      <c r="S129" t="s">
        <v>3377</v>
      </c>
      <c r="T129" t="s">
        <v>3378</v>
      </c>
      <c r="U129" t="s">
        <v>3379</v>
      </c>
      <c r="V129" t="s">
        <v>3380</v>
      </c>
      <c r="W129" t="s">
        <v>3381</v>
      </c>
      <c r="X129" t="s">
        <v>3382</v>
      </c>
      <c r="Y129" t="s">
        <v>3383</v>
      </c>
      <c r="Z129" t="s">
        <v>3384</v>
      </c>
      <c r="AA129" t="s">
        <v>3385</v>
      </c>
      <c r="AB129" t="s">
        <v>3386</v>
      </c>
      <c r="AD129" t="s">
        <v>3387</v>
      </c>
      <c r="AF129" t="s">
        <v>3388</v>
      </c>
      <c r="AH129" s="3" t="s">
        <v>3389</v>
      </c>
      <c r="AI129">
        <v>2</v>
      </c>
      <c r="AJ129" t="s">
        <v>3390</v>
      </c>
      <c r="AK129" t="s">
        <v>3391</v>
      </c>
      <c r="AL129" t="s">
        <v>3392</v>
      </c>
    </row>
    <row r="130" spans="1:39" ht="12.75">
      <c r="A130">
        <v>1</v>
      </c>
      <c r="B130">
        <v>1</v>
      </c>
      <c r="C130">
        <v>1</v>
      </c>
      <c r="D130">
        <v>1</v>
      </c>
      <c r="F130" t="s">
        <v>3393</v>
      </c>
      <c r="G130" t="s">
        <v>3394</v>
      </c>
      <c r="H130" t="s">
        <v>3395</v>
      </c>
      <c r="I130" t="s">
        <v>3396</v>
      </c>
      <c r="J130" t="s">
        <v>3397</v>
      </c>
      <c r="K130" t="s">
        <v>3398</v>
      </c>
      <c r="L130" t="s">
        <v>3399</v>
      </c>
      <c r="M130" t="s">
        <v>3400</v>
      </c>
      <c r="N130" t="s">
        <v>3401</v>
      </c>
      <c r="O130" t="s">
        <v>3402</v>
      </c>
      <c r="R130" t="s">
        <v>3403</v>
      </c>
      <c r="S130" t="s">
        <v>3404</v>
      </c>
      <c r="T130" t="s">
        <v>3405</v>
      </c>
      <c r="U130" t="s">
        <v>3406</v>
      </c>
      <c r="V130" t="s">
        <v>3407</v>
      </c>
      <c r="W130" t="s">
        <v>3408</v>
      </c>
      <c r="X130" t="s">
        <v>3409</v>
      </c>
      <c r="Y130" t="s">
        <v>3410</v>
      </c>
      <c r="Z130" t="s">
        <v>3411</v>
      </c>
      <c r="AA130" t="s">
        <v>3412</v>
      </c>
      <c r="AD130" t="s">
        <v>3413</v>
      </c>
      <c r="AF130" t="s">
        <v>3414</v>
      </c>
      <c r="AH130" s="3" t="s">
        <v>3415</v>
      </c>
      <c r="AI130">
        <v>1</v>
      </c>
      <c r="AJ130" t="s">
        <v>3416</v>
      </c>
      <c r="AK130" t="s">
        <v>3417</v>
      </c>
      <c r="AL130">
        <v>10</v>
      </c>
      <c r="AM130" t="s">
        <v>3418</v>
      </c>
    </row>
    <row r="131" spans="3:39" ht="12.75">
      <c r="C131">
        <v>1</v>
      </c>
      <c r="H131" t="s">
        <v>3419</v>
      </c>
      <c r="I131" t="s">
        <v>3420</v>
      </c>
      <c r="J131" t="s">
        <v>3421</v>
      </c>
      <c r="K131" t="s">
        <v>3422</v>
      </c>
      <c r="L131" t="s">
        <v>3423</v>
      </c>
      <c r="O131" t="s">
        <v>3424</v>
      </c>
      <c r="R131" t="s">
        <v>3425</v>
      </c>
      <c r="S131" t="s">
        <v>3426</v>
      </c>
      <c r="T131" t="s">
        <v>3427</v>
      </c>
      <c r="U131" t="s">
        <v>3428</v>
      </c>
      <c r="W131" t="s">
        <v>3429</v>
      </c>
      <c r="X131" t="s">
        <v>3430</v>
      </c>
      <c r="Y131" t="s">
        <v>3431</v>
      </c>
      <c r="Z131" t="s">
        <v>3432</v>
      </c>
      <c r="AA131" t="s">
        <v>3433</v>
      </c>
      <c r="AD131" t="s">
        <v>3434</v>
      </c>
      <c r="AF131" t="s">
        <v>3435</v>
      </c>
      <c r="AG131" t="s">
        <v>3436</v>
      </c>
      <c r="AH131" s="3">
        <v>2</v>
      </c>
      <c r="AI131">
        <v>76</v>
      </c>
      <c r="AJ131" t="s">
        <v>3437</v>
      </c>
      <c r="AK131" t="s">
        <v>3438</v>
      </c>
      <c r="AM131" t="s">
        <v>3439</v>
      </c>
    </row>
    <row r="132" spans="1:39" ht="12.75">
      <c r="A132">
        <v>1</v>
      </c>
      <c r="D132">
        <v>1</v>
      </c>
      <c r="F132" t="s">
        <v>3440</v>
      </c>
      <c r="G132" t="s">
        <v>3441</v>
      </c>
      <c r="H132" t="s">
        <v>3442</v>
      </c>
      <c r="I132" t="s">
        <v>3443</v>
      </c>
      <c r="J132" t="s">
        <v>3444</v>
      </c>
      <c r="K132" t="s">
        <v>3445</v>
      </c>
      <c r="L132" t="s">
        <v>3446</v>
      </c>
      <c r="M132" t="s">
        <v>3447</v>
      </c>
      <c r="N132" t="s">
        <v>3448</v>
      </c>
      <c r="O132" t="s">
        <v>3449</v>
      </c>
      <c r="R132" t="s">
        <v>3450</v>
      </c>
      <c r="S132" t="s">
        <v>3451</v>
      </c>
      <c r="T132" t="s">
        <v>3452</v>
      </c>
      <c r="U132" t="s">
        <v>3453</v>
      </c>
      <c r="V132" t="s">
        <v>3454</v>
      </c>
      <c r="W132" t="s">
        <v>3455</v>
      </c>
      <c r="X132" t="s">
        <v>3456</v>
      </c>
      <c r="Y132" t="s">
        <v>3457</v>
      </c>
      <c r="Z132" t="s">
        <v>3458</v>
      </c>
      <c r="AA132" t="s">
        <v>3459</v>
      </c>
      <c r="AD132" t="s">
        <v>3460</v>
      </c>
      <c r="AF132" t="s">
        <v>3461</v>
      </c>
      <c r="AG132" t="s">
        <v>3462</v>
      </c>
      <c r="AH132" s="3">
        <v>5</v>
      </c>
      <c r="AI132">
        <v>109</v>
      </c>
      <c r="AJ132" t="s">
        <v>3463</v>
      </c>
      <c r="AK132" t="s">
        <v>3464</v>
      </c>
      <c r="AL132">
        <v>10</v>
      </c>
      <c r="AM132" t="s">
        <v>3465</v>
      </c>
    </row>
    <row r="133" spans="4:39" ht="12.75">
      <c r="D133">
        <v>1</v>
      </c>
      <c r="F133" t="s">
        <v>3466</v>
      </c>
      <c r="G133" t="s">
        <v>3467</v>
      </c>
      <c r="H133" t="s">
        <v>3468</v>
      </c>
      <c r="I133" t="s">
        <v>3469</v>
      </c>
      <c r="J133" t="s">
        <v>3470</v>
      </c>
      <c r="K133" t="s">
        <v>3471</v>
      </c>
      <c r="L133" t="s">
        <v>3472</v>
      </c>
      <c r="M133" t="s">
        <v>3473</v>
      </c>
      <c r="N133" t="s">
        <v>3474</v>
      </c>
      <c r="O133" t="s">
        <v>3475</v>
      </c>
      <c r="R133" t="s">
        <v>3476</v>
      </c>
      <c r="S133" t="s">
        <v>3477</v>
      </c>
      <c r="T133" t="s">
        <v>3478</v>
      </c>
      <c r="U133" t="s">
        <v>3479</v>
      </c>
      <c r="V133" t="s">
        <v>3480</v>
      </c>
      <c r="W133" t="s">
        <v>3481</v>
      </c>
      <c r="X133" t="s">
        <v>3482</v>
      </c>
      <c r="Y133" t="s">
        <v>3483</v>
      </c>
      <c r="Z133" t="s">
        <v>3484</v>
      </c>
      <c r="AA133" t="s">
        <v>3485</v>
      </c>
      <c r="AB133" t="s">
        <v>3486</v>
      </c>
      <c r="AC133" t="s">
        <v>3487</v>
      </c>
      <c r="AD133" t="s">
        <v>3488</v>
      </c>
      <c r="AE133" t="s">
        <v>3489</v>
      </c>
      <c r="AF133" t="s">
        <v>3490</v>
      </c>
      <c r="AH133" s="3" t="s">
        <v>3491</v>
      </c>
      <c r="AI133">
        <v>1</v>
      </c>
      <c r="AJ133" t="s">
        <v>3492</v>
      </c>
      <c r="AK133" t="s">
        <v>3493</v>
      </c>
      <c r="AL133">
        <v>10</v>
      </c>
      <c r="AM133" t="s">
        <v>3494</v>
      </c>
    </row>
    <row r="134" spans="1:38" ht="12.75">
      <c r="A134">
        <v>1</v>
      </c>
      <c r="C134">
        <v>1</v>
      </c>
      <c r="E134">
        <v>1</v>
      </c>
      <c r="H134" t="s">
        <v>3495</v>
      </c>
      <c r="L134" t="s">
        <v>3496</v>
      </c>
      <c r="Q134" t="s">
        <v>3497</v>
      </c>
      <c r="R134" t="s">
        <v>3498</v>
      </c>
      <c r="S134" t="s">
        <v>3499</v>
      </c>
      <c r="T134" t="s">
        <v>3500</v>
      </c>
      <c r="U134" t="s">
        <v>3501</v>
      </c>
      <c r="V134" t="s">
        <v>3502</v>
      </c>
      <c r="W134" t="s">
        <v>3503</v>
      </c>
      <c r="X134" t="s">
        <v>3504</v>
      </c>
      <c r="Y134" t="s">
        <v>3505</v>
      </c>
      <c r="Z134" t="s">
        <v>3506</v>
      </c>
      <c r="AA134" t="s">
        <v>3507</v>
      </c>
      <c r="AB134" t="s">
        <v>3508</v>
      </c>
      <c r="AC134" t="s">
        <v>3509</v>
      </c>
      <c r="AD134" t="s">
        <v>3510</v>
      </c>
      <c r="AE134" t="s">
        <v>3511</v>
      </c>
      <c r="AF134" t="s">
        <v>3512</v>
      </c>
      <c r="AG134" t="s">
        <v>3513</v>
      </c>
      <c r="AH134" s="3" t="s">
        <v>3514</v>
      </c>
      <c r="AI134">
        <v>228</v>
      </c>
      <c r="AJ134" t="s">
        <v>3515</v>
      </c>
      <c r="AK134" t="s">
        <v>3516</v>
      </c>
      <c r="AL134" t="s">
        <v>3517</v>
      </c>
    </row>
    <row r="135" spans="1:38" ht="12.75">
      <c r="A135">
        <v>1</v>
      </c>
      <c r="B135">
        <v>1</v>
      </c>
      <c r="C135">
        <v>1</v>
      </c>
      <c r="D135">
        <v>1</v>
      </c>
      <c r="F135" t="s">
        <v>3518</v>
      </c>
      <c r="G135" t="s">
        <v>3519</v>
      </c>
      <c r="H135" t="s">
        <v>3520</v>
      </c>
      <c r="I135" t="s">
        <v>3521</v>
      </c>
      <c r="J135" t="s">
        <v>3522</v>
      </c>
      <c r="K135" t="s">
        <v>3523</v>
      </c>
      <c r="L135" t="s">
        <v>3524</v>
      </c>
      <c r="N135" t="s">
        <v>3525</v>
      </c>
      <c r="O135" t="s">
        <v>3526</v>
      </c>
      <c r="R135" t="s">
        <v>3527</v>
      </c>
      <c r="S135" t="s">
        <v>3528</v>
      </c>
      <c r="T135" t="s">
        <v>3529</v>
      </c>
      <c r="U135" t="s">
        <v>3530</v>
      </c>
      <c r="V135" t="s">
        <v>3531</v>
      </c>
      <c r="W135" t="s">
        <v>3532</v>
      </c>
      <c r="X135" t="s">
        <v>3533</v>
      </c>
      <c r="Y135" t="s">
        <v>3534</v>
      </c>
      <c r="Z135" t="s">
        <v>3535</v>
      </c>
      <c r="AA135" t="s">
        <v>3536</v>
      </c>
      <c r="AD135" t="s">
        <v>3537</v>
      </c>
      <c r="AF135" t="s">
        <v>3538</v>
      </c>
      <c r="AH135" s="3">
        <v>3</v>
      </c>
      <c r="AI135">
        <v>1</v>
      </c>
      <c r="AJ135" t="s">
        <v>3539</v>
      </c>
      <c r="AK135" t="s">
        <v>3540</v>
      </c>
      <c r="AL135" t="s">
        <v>3541</v>
      </c>
    </row>
    <row r="136" spans="1:38" ht="12.75">
      <c r="A136">
        <v>1</v>
      </c>
      <c r="B136">
        <v>1</v>
      </c>
      <c r="G136" t="s">
        <v>3542</v>
      </c>
      <c r="H136" t="s">
        <v>3543</v>
      </c>
      <c r="I136" t="s">
        <v>3544</v>
      </c>
      <c r="J136" t="s">
        <v>3545</v>
      </c>
      <c r="K136" t="s">
        <v>3546</v>
      </c>
      <c r="L136" t="s">
        <v>3547</v>
      </c>
      <c r="M136" t="s">
        <v>3548</v>
      </c>
      <c r="N136" t="s">
        <v>3549</v>
      </c>
      <c r="O136" t="s">
        <v>3550</v>
      </c>
      <c r="R136" t="s">
        <v>3551</v>
      </c>
      <c r="S136" t="s">
        <v>3552</v>
      </c>
      <c r="T136" t="s">
        <v>3553</v>
      </c>
      <c r="U136" t="s">
        <v>3554</v>
      </c>
      <c r="V136" t="s">
        <v>3555</v>
      </c>
      <c r="W136" t="s">
        <v>3556</v>
      </c>
      <c r="X136" t="s">
        <v>3557</v>
      </c>
      <c r="Y136" t="s">
        <v>3558</v>
      </c>
      <c r="Z136" t="s">
        <v>3559</v>
      </c>
      <c r="AA136" t="s">
        <v>3560</v>
      </c>
      <c r="AD136" t="s">
        <v>3561</v>
      </c>
      <c r="AF136" t="s">
        <v>3562</v>
      </c>
      <c r="AH136" s="3">
        <v>3</v>
      </c>
      <c r="AI136">
        <v>46</v>
      </c>
      <c r="AJ136" t="s">
        <v>3563</v>
      </c>
      <c r="AK136" t="s">
        <v>3564</v>
      </c>
      <c r="AL136" t="s">
        <v>3565</v>
      </c>
    </row>
    <row r="137" spans="1:38" ht="12.75">
      <c r="A137">
        <v>1</v>
      </c>
      <c r="B137">
        <v>1</v>
      </c>
      <c r="C137">
        <v>1</v>
      </c>
      <c r="D137">
        <v>1</v>
      </c>
      <c r="F137" t="s">
        <v>3566</v>
      </c>
      <c r="G137" t="s">
        <v>3567</v>
      </c>
      <c r="H137" t="s">
        <v>3568</v>
      </c>
      <c r="I137" t="s">
        <v>3569</v>
      </c>
      <c r="J137" t="s">
        <v>3570</v>
      </c>
      <c r="K137" t="s">
        <v>3571</v>
      </c>
      <c r="L137" t="s">
        <v>3572</v>
      </c>
      <c r="M137" t="s">
        <v>3573</v>
      </c>
      <c r="N137" t="s">
        <v>3574</v>
      </c>
      <c r="O137" t="s">
        <v>3575</v>
      </c>
      <c r="R137" t="s">
        <v>3576</v>
      </c>
      <c r="S137" t="s">
        <v>3577</v>
      </c>
      <c r="T137" t="s">
        <v>3578</v>
      </c>
      <c r="U137" t="s">
        <v>3579</v>
      </c>
      <c r="V137" t="s">
        <v>3580</v>
      </c>
      <c r="W137" t="s">
        <v>3581</v>
      </c>
      <c r="X137" t="s">
        <v>3582</v>
      </c>
      <c r="Y137" t="s">
        <v>3583</v>
      </c>
      <c r="Z137" t="s">
        <v>3584</v>
      </c>
      <c r="AA137" t="s">
        <v>3585</v>
      </c>
      <c r="AD137" t="s">
        <v>3586</v>
      </c>
      <c r="AF137" t="s">
        <v>3587</v>
      </c>
      <c r="AH137" s="3">
        <v>5</v>
      </c>
      <c r="AI137">
        <v>11</v>
      </c>
      <c r="AJ137" t="s">
        <v>3588</v>
      </c>
      <c r="AK137" t="s">
        <v>3589</v>
      </c>
      <c r="AL137" t="s">
        <v>3590</v>
      </c>
    </row>
    <row r="138" spans="1:39" ht="12.75">
      <c r="A138">
        <v>1</v>
      </c>
      <c r="B138">
        <v>1</v>
      </c>
      <c r="E138">
        <v>1</v>
      </c>
      <c r="F138" t="s">
        <v>3591</v>
      </c>
      <c r="G138" t="s">
        <v>3592</v>
      </c>
      <c r="H138" t="s">
        <v>3593</v>
      </c>
      <c r="I138" t="s">
        <v>3594</v>
      </c>
      <c r="N138" t="s">
        <v>3595</v>
      </c>
      <c r="R138" t="s">
        <v>3596</v>
      </c>
      <c r="S138" t="s">
        <v>3597</v>
      </c>
      <c r="T138" t="s">
        <v>3598</v>
      </c>
      <c r="U138" t="s">
        <v>3599</v>
      </c>
      <c r="AA138" t="s">
        <v>3600</v>
      </c>
      <c r="AD138" t="s">
        <v>3601</v>
      </c>
      <c r="AE138" t="s">
        <v>3602</v>
      </c>
      <c r="AF138" t="s">
        <v>3603</v>
      </c>
      <c r="AH138" s="3">
        <v>4</v>
      </c>
      <c r="AI138">
        <v>1</v>
      </c>
      <c r="AJ138" t="s">
        <v>3604</v>
      </c>
      <c r="AK138" t="s">
        <v>3605</v>
      </c>
      <c r="AL138">
        <v>10</v>
      </c>
      <c r="AM138" t="s">
        <v>3606</v>
      </c>
    </row>
    <row r="139" spans="1:39" ht="12.75">
      <c r="A139">
        <v>1</v>
      </c>
      <c r="B139">
        <v>1</v>
      </c>
      <c r="C139">
        <v>1</v>
      </c>
      <c r="D139">
        <v>1</v>
      </c>
      <c r="E139">
        <v>1</v>
      </c>
      <c r="F139" t="s">
        <v>3607</v>
      </c>
      <c r="G139" t="s">
        <v>3608</v>
      </c>
      <c r="H139" t="s">
        <v>3609</v>
      </c>
      <c r="I139" t="s">
        <v>3610</v>
      </c>
      <c r="J139" t="s">
        <v>3611</v>
      </c>
      <c r="K139" t="s">
        <v>3612</v>
      </c>
      <c r="L139" t="s">
        <v>3613</v>
      </c>
      <c r="M139" t="s">
        <v>3614</v>
      </c>
      <c r="N139" t="s">
        <v>3615</v>
      </c>
      <c r="O139" t="s">
        <v>3616</v>
      </c>
      <c r="R139" t="s">
        <v>3617</v>
      </c>
      <c r="S139" t="s">
        <v>3618</v>
      </c>
      <c r="T139" t="s">
        <v>3619</v>
      </c>
      <c r="U139" t="s">
        <v>3620</v>
      </c>
      <c r="V139" t="s">
        <v>3621</v>
      </c>
      <c r="W139" t="s">
        <v>3622</v>
      </c>
      <c r="X139" t="s">
        <v>3623</v>
      </c>
      <c r="Y139" t="s">
        <v>3624</v>
      </c>
      <c r="Z139" t="s">
        <v>3625</v>
      </c>
      <c r="AA139" t="s">
        <v>3626</v>
      </c>
      <c r="AB139" t="s">
        <v>3627</v>
      </c>
      <c r="AC139" t="s">
        <v>3628</v>
      </c>
      <c r="AD139" t="s">
        <v>3629</v>
      </c>
      <c r="AF139" t="s">
        <v>3630</v>
      </c>
      <c r="AG139" t="s">
        <v>3631</v>
      </c>
      <c r="AH139" s="3">
        <v>2</v>
      </c>
      <c r="AI139">
        <v>46</v>
      </c>
      <c r="AJ139" t="s">
        <v>3632</v>
      </c>
      <c r="AK139" t="s">
        <v>3633</v>
      </c>
      <c r="AL139">
        <v>10</v>
      </c>
      <c r="AM139" t="s">
        <v>3634</v>
      </c>
    </row>
    <row r="140" spans="1:38" ht="12.75">
      <c r="A140">
        <v>1</v>
      </c>
      <c r="B140">
        <v>1</v>
      </c>
      <c r="C140">
        <v>1</v>
      </c>
      <c r="D140">
        <v>1</v>
      </c>
      <c r="E140">
        <v>1</v>
      </c>
      <c r="F140" t="s">
        <v>3635</v>
      </c>
      <c r="G140" t="s">
        <v>3636</v>
      </c>
      <c r="H140" t="s">
        <v>3637</v>
      </c>
      <c r="I140" t="s">
        <v>3638</v>
      </c>
      <c r="J140" t="s">
        <v>3639</v>
      </c>
      <c r="K140" t="s">
        <v>3640</v>
      </c>
      <c r="L140" t="s">
        <v>3641</v>
      </c>
      <c r="M140" t="s">
        <v>3642</v>
      </c>
      <c r="N140" t="s">
        <v>3643</v>
      </c>
      <c r="O140" t="s">
        <v>3644</v>
      </c>
      <c r="R140" t="s">
        <v>3645</v>
      </c>
      <c r="S140" t="s">
        <v>3646</v>
      </c>
      <c r="T140" t="s">
        <v>3647</v>
      </c>
      <c r="U140" t="s">
        <v>3648</v>
      </c>
      <c r="V140" t="s">
        <v>3649</v>
      </c>
      <c r="W140" t="s">
        <v>3650</v>
      </c>
      <c r="X140" t="s">
        <v>3651</v>
      </c>
      <c r="Y140" t="s">
        <v>3652</v>
      </c>
      <c r="Z140" t="s">
        <v>3653</v>
      </c>
      <c r="AA140" t="s">
        <v>3654</v>
      </c>
      <c r="AB140" t="s">
        <v>3655</v>
      </c>
      <c r="AC140" t="s">
        <v>3656</v>
      </c>
      <c r="AD140" t="s">
        <v>3657</v>
      </c>
      <c r="AE140" t="s">
        <v>3658</v>
      </c>
      <c r="AF140" t="s">
        <v>3659</v>
      </c>
      <c r="AH140" s="3" t="s">
        <v>3660</v>
      </c>
      <c r="AI140">
        <v>60</v>
      </c>
      <c r="AJ140" t="s">
        <v>3661</v>
      </c>
      <c r="AK140" t="s">
        <v>3662</v>
      </c>
      <c r="AL140" t="s">
        <v>3663</v>
      </c>
    </row>
    <row r="141" spans="1:38" ht="12.75">
      <c r="A141">
        <v>1</v>
      </c>
      <c r="B141">
        <v>1</v>
      </c>
      <c r="C141">
        <v>1</v>
      </c>
      <c r="F141" t="s">
        <v>3664</v>
      </c>
      <c r="G141" t="s">
        <v>3665</v>
      </c>
      <c r="H141" t="s">
        <v>3666</v>
      </c>
      <c r="I141" t="s">
        <v>3667</v>
      </c>
      <c r="J141" t="s">
        <v>3668</v>
      </c>
      <c r="K141" t="s">
        <v>3669</v>
      </c>
      <c r="L141" t="s">
        <v>3670</v>
      </c>
      <c r="M141" t="s">
        <v>3671</v>
      </c>
      <c r="N141" t="s">
        <v>3672</v>
      </c>
      <c r="O141" t="s">
        <v>3673</v>
      </c>
      <c r="R141" t="s">
        <v>3674</v>
      </c>
      <c r="S141" t="s">
        <v>3675</v>
      </c>
      <c r="T141" t="s">
        <v>3676</v>
      </c>
      <c r="U141" t="s">
        <v>3677</v>
      </c>
      <c r="V141" t="s">
        <v>3678</v>
      </c>
      <c r="W141" t="s">
        <v>3679</v>
      </c>
      <c r="X141" t="s">
        <v>3680</v>
      </c>
      <c r="Y141" t="s">
        <v>3681</v>
      </c>
      <c r="Z141" t="s">
        <v>3682</v>
      </c>
      <c r="AA141" t="s">
        <v>3683</v>
      </c>
      <c r="AD141" t="s">
        <v>3684</v>
      </c>
      <c r="AF141" t="s">
        <v>3685</v>
      </c>
      <c r="AG141" t="s">
        <v>3686</v>
      </c>
      <c r="AH141" s="3" t="s">
        <v>3687</v>
      </c>
      <c r="AI141">
        <v>40</v>
      </c>
      <c r="AJ141" t="s">
        <v>3688</v>
      </c>
      <c r="AK141" t="s">
        <v>3689</v>
      </c>
      <c r="AL141" t="s">
        <v>3690</v>
      </c>
    </row>
    <row r="142" spans="1:38" ht="12.75">
      <c r="A142">
        <v>1</v>
      </c>
      <c r="C142">
        <v>1</v>
      </c>
      <c r="D142">
        <v>1</v>
      </c>
      <c r="E142">
        <v>1</v>
      </c>
      <c r="H142" t="s">
        <v>3691</v>
      </c>
      <c r="I142" t="s">
        <v>3692</v>
      </c>
      <c r="K142" t="s">
        <v>3693</v>
      </c>
      <c r="P142" t="s">
        <v>3694</v>
      </c>
      <c r="Q142" t="s">
        <v>3695</v>
      </c>
      <c r="R142" t="s">
        <v>3696</v>
      </c>
      <c r="T142" t="s">
        <v>3697</v>
      </c>
      <c r="U142" t="s">
        <v>3698</v>
      </c>
      <c r="Z142" t="s">
        <v>3699</v>
      </c>
      <c r="AF142" t="s">
        <v>3700</v>
      </c>
      <c r="AH142" s="3">
        <v>3</v>
      </c>
      <c r="AI142">
        <v>175</v>
      </c>
      <c r="AK142" t="s">
        <v>3701</v>
      </c>
      <c r="AL142" t="s">
        <v>3702</v>
      </c>
    </row>
    <row r="143" spans="1:38" ht="12.75">
      <c r="A143">
        <v>1</v>
      </c>
      <c r="B143">
        <v>1</v>
      </c>
      <c r="F143" t="s">
        <v>3703</v>
      </c>
      <c r="G143" t="s">
        <v>3704</v>
      </c>
      <c r="H143" t="s">
        <v>3705</v>
      </c>
      <c r="I143" t="s">
        <v>3706</v>
      </c>
      <c r="J143" t="s">
        <v>3707</v>
      </c>
      <c r="K143" t="s">
        <v>3708</v>
      </c>
      <c r="L143" t="s">
        <v>3709</v>
      </c>
      <c r="M143" t="s">
        <v>3710</v>
      </c>
      <c r="N143" t="s">
        <v>3711</v>
      </c>
      <c r="O143" t="s">
        <v>3712</v>
      </c>
      <c r="R143" t="s">
        <v>3713</v>
      </c>
      <c r="S143" t="s">
        <v>3714</v>
      </c>
      <c r="T143" t="s">
        <v>3715</v>
      </c>
      <c r="U143" t="s">
        <v>3716</v>
      </c>
      <c r="V143" t="s">
        <v>3717</v>
      </c>
      <c r="W143" t="s">
        <v>3718</v>
      </c>
      <c r="X143" t="s">
        <v>3719</v>
      </c>
      <c r="Y143" t="s">
        <v>3720</v>
      </c>
      <c r="Z143" t="s">
        <v>3721</v>
      </c>
      <c r="AA143" t="s">
        <v>3722</v>
      </c>
      <c r="AD143" t="s">
        <v>3723</v>
      </c>
      <c r="AF143" t="s">
        <v>3724</v>
      </c>
      <c r="AH143" s="3">
        <v>4</v>
      </c>
      <c r="AI143">
        <v>14</v>
      </c>
      <c r="AJ143" t="s">
        <v>3725</v>
      </c>
      <c r="AK143" t="s">
        <v>3726</v>
      </c>
      <c r="AL143" t="s">
        <v>3727</v>
      </c>
    </row>
    <row r="144" spans="3:38" ht="12.75">
      <c r="C144">
        <v>1</v>
      </c>
      <c r="D144">
        <v>1</v>
      </c>
      <c r="E144">
        <v>1</v>
      </c>
      <c r="F144" t="s">
        <v>3728</v>
      </c>
      <c r="G144" t="s">
        <v>3729</v>
      </c>
      <c r="H144" t="s">
        <v>3730</v>
      </c>
      <c r="I144" t="s">
        <v>3731</v>
      </c>
      <c r="J144" t="s">
        <v>3732</v>
      </c>
      <c r="K144" t="s">
        <v>3733</v>
      </c>
      <c r="L144" t="s">
        <v>3734</v>
      </c>
      <c r="M144" t="s">
        <v>3735</v>
      </c>
      <c r="N144" t="s">
        <v>3736</v>
      </c>
      <c r="O144" t="s">
        <v>3737</v>
      </c>
      <c r="P144" t="s">
        <v>3738</v>
      </c>
      <c r="R144" t="s">
        <v>3739</v>
      </c>
      <c r="S144" t="s">
        <v>3740</v>
      </c>
      <c r="T144" t="s">
        <v>3741</v>
      </c>
      <c r="U144" t="s">
        <v>3742</v>
      </c>
      <c r="V144" t="s">
        <v>3743</v>
      </c>
      <c r="W144" t="s">
        <v>3744</v>
      </c>
      <c r="X144" t="s">
        <v>3745</v>
      </c>
      <c r="Y144" t="s">
        <v>3746</v>
      </c>
      <c r="Z144" t="s">
        <v>3747</v>
      </c>
      <c r="AA144" t="s">
        <v>3748</v>
      </c>
      <c r="AB144" t="s">
        <v>3749</v>
      </c>
      <c r="AD144" t="s">
        <v>3750</v>
      </c>
      <c r="AF144" t="s">
        <v>3751</v>
      </c>
      <c r="AH144" s="3">
        <v>3</v>
      </c>
      <c r="AI144">
        <v>60</v>
      </c>
      <c r="AJ144" t="s">
        <v>3752</v>
      </c>
      <c r="AK144" t="s">
        <v>3753</v>
      </c>
      <c r="AL144" t="s">
        <v>3754</v>
      </c>
    </row>
    <row r="145" spans="3:38" ht="12.75">
      <c r="C145">
        <v>1</v>
      </c>
      <c r="D145">
        <v>1</v>
      </c>
      <c r="F145" t="s">
        <v>3755</v>
      </c>
      <c r="G145" t="s">
        <v>3756</v>
      </c>
      <c r="H145" t="s">
        <v>3757</v>
      </c>
      <c r="I145" t="s">
        <v>3758</v>
      </c>
      <c r="J145" t="s">
        <v>3759</v>
      </c>
      <c r="K145" t="s">
        <v>3760</v>
      </c>
      <c r="L145" t="s">
        <v>3761</v>
      </c>
      <c r="M145" t="s">
        <v>3762</v>
      </c>
      <c r="N145" t="s">
        <v>3763</v>
      </c>
      <c r="O145" t="s">
        <v>3764</v>
      </c>
      <c r="R145" t="s">
        <v>3765</v>
      </c>
      <c r="S145" t="s">
        <v>3766</v>
      </c>
      <c r="T145" t="s">
        <v>3767</v>
      </c>
      <c r="U145" t="s">
        <v>3768</v>
      </c>
      <c r="V145" t="s">
        <v>3769</v>
      </c>
      <c r="W145" t="s">
        <v>3770</v>
      </c>
      <c r="X145" t="s">
        <v>3771</v>
      </c>
      <c r="Y145" t="s">
        <v>3772</v>
      </c>
      <c r="Z145" t="s">
        <v>3773</v>
      </c>
      <c r="AA145" t="s">
        <v>3774</v>
      </c>
      <c r="AD145" t="s">
        <v>3775</v>
      </c>
      <c r="AF145" t="s">
        <v>3776</v>
      </c>
      <c r="AG145" t="s">
        <v>3777</v>
      </c>
      <c r="AH145" s="3" t="s">
        <v>3778</v>
      </c>
      <c r="AI145">
        <v>1</v>
      </c>
      <c r="AJ145" t="s">
        <v>3779</v>
      </c>
      <c r="AK145" t="s">
        <v>3780</v>
      </c>
      <c r="AL145" t="s">
        <v>3781</v>
      </c>
    </row>
    <row r="146" spans="4:38" ht="12.75">
      <c r="D146">
        <v>1</v>
      </c>
      <c r="F146" t="s">
        <v>3782</v>
      </c>
      <c r="G146" t="s">
        <v>3783</v>
      </c>
      <c r="H146" t="s">
        <v>3784</v>
      </c>
      <c r="I146" t="s">
        <v>3785</v>
      </c>
      <c r="J146" t="s">
        <v>3786</v>
      </c>
      <c r="K146" t="s">
        <v>3787</v>
      </c>
      <c r="L146" t="s">
        <v>3788</v>
      </c>
      <c r="M146" t="s">
        <v>3789</v>
      </c>
      <c r="N146" t="s">
        <v>3790</v>
      </c>
      <c r="O146" t="s">
        <v>3791</v>
      </c>
      <c r="R146" t="s">
        <v>3792</v>
      </c>
      <c r="S146" t="s">
        <v>3793</v>
      </c>
      <c r="T146" t="s">
        <v>3794</v>
      </c>
      <c r="U146" t="s">
        <v>3795</v>
      </c>
      <c r="V146" t="s">
        <v>3796</v>
      </c>
      <c r="W146" t="s">
        <v>3797</v>
      </c>
      <c r="X146" t="s">
        <v>3798</v>
      </c>
      <c r="Y146" t="s">
        <v>3799</v>
      </c>
      <c r="Z146" t="s">
        <v>3800</v>
      </c>
      <c r="AA146" t="s">
        <v>3801</v>
      </c>
      <c r="AB146" t="s">
        <v>3802</v>
      </c>
      <c r="AC146" t="s">
        <v>3803</v>
      </c>
      <c r="AD146" t="s">
        <v>3804</v>
      </c>
      <c r="AF146" t="s">
        <v>3805</v>
      </c>
      <c r="AG146" t="s">
        <v>3806</v>
      </c>
      <c r="AH146" s="3">
        <v>4</v>
      </c>
      <c r="AI146">
        <v>210</v>
      </c>
      <c r="AJ146" t="s">
        <v>3807</v>
      </c>
      <c r="AK146" t="s">
        <v>3808</v>
      </c>
      <c r="AL146" t="s">
        <v>3809</v>
      </c>
    </row>
    <row r="147" spans="5:38" ht="12.75">
      <c r="E147">
        <v>1</v>
      </c>
      <c r="F147" t="s">
        <v>3810</v>
      </c>
      <c r="G147" t="s">
        <v>3811</v>
      </c>
      <c r="H147" t="s">
        <v>3812</v>
      </c>
      <c r="I147" t="s">
        <v>3813</v>
      </c>
      <c r="J147" t="s">
        <v>3814</v>
      </c>
      <c r="K147" t="s">
        <v>3815</v>
      </c>
      <c r="L147" t="s">
        <v>3816</v>
      </c>
      <c r="M147" t="s">
        <v>3817</v>
      </c>
      <c r="N147" t="s">
        <v>3818</v>
      </c>
      <c r="O147" t="s">
        <v>3819</v>
      </c>
      <c r="R147" t="s">
        <v>3820</v>
      </c>
      <c r="S147" t="s">
        <v>3821</v>
      </c>
      <c r="T147" t="s">
        <v>3822</v>
      </c>
      <c r="U147" t="s">
        <v>3823</v>
      </c>
      <c r="V147" t="s">
        <v>3824</v>
      </c>
      <c r="W147" t="s">
        <v>3825</v>
      </c>
      <c r="X147" t="s">
        <v>3826</v>
      </c>
      <c r="Y147" t="s">
        <v>3827</v>
      </c>
      <c r="Z147" t="s">
        <v>3828</v>
      </c>
      <c r="AA147" t="s">
        <v>3829</v>
      </c>
      <c r="AB147" t="s">
        <v>3830</v>
      </c>
      <c r="AD147" t="s">
        <v>3831</v>
      </c>
      <c r="AF147" t="s">
        <v>3832</v>
      </c>
      <c r="AH147" s="3">
        <v>4</v>
      </c>
      <c r="AI147">
        <v>109</v>
      </c>
      <c r="AJ147" t="s">
        <v>3833</v>
      </c>
      <c r="AK147" t="s">
        <v>3834</v>
      </c>
      <c r="AL147" t="s">
        <v>3835</v>
      </c>
    </row>
    <row r="148" spans="1:38" ht="12.75">
      <c r="A148">
        <v>1</v>
      </c>
      <c r="B148">
        <v>1</v>
      </c>
      <c r="C148">
        <v>1</v>
      </c>
      <c r="D148">
        <v>1</v>
      </c>
      <c r="F148" t="s">
        <v>3836</v>
      </c>
      <c r="G148" t="s">
        <v>3837</v>
      </c>
      <c r="H148" t="s">
        <v>3838</v>
      </c>
      <c r="I148" t="s">
        <v>3839</v>
      </c>
      <c r="J148" t="s">
        <v>3840</v>
      </c>
      <c r="K148" t="s">
        <v>3841</v>
      </c>
      <c r="L148" t="s">
        <v>3842</v>
      </c>
      <c r="M148" t="s">
        <v>3843</v>
      </c>
      <c r="N148" t="s">
        <v>3844</v>
      </c>
      <c r="O148" t="s">
        <v>3845</v>
      </c>
      <c r="R148" t="s">
        <v>3846</v>
      </c>
      <c r="S148" t="s">
        <v>3847</v>
      </c>
      <c r="T148" t="s">
        <v>3848</v>
      </c>
      <c r="U148" t="s">
        <v>3849</v>
      </c>
      <c r="V148" t="s">
        <v>3850</v>
      </c>
      <c r="W148" t="s">
        <v>3851</v>
      </c>
      <c r="X148" t="s">
        <v>3852</v>
      </c>
      <c r="Y148" t="s">
        <v>3853</v>
      </c>
      <c r="Z148" t="s">
        <v>3854</v>
      </c>
      <c r="AA148" t="s">
        <v>3855</v>
      </c>
      <c r="AD148" t="s">
        <v>3856</v>
      </c>
      <c r="AF148" t="s">
        <v>3857</v>
      </c>
      <c r="AH148" s="3" t="s">
        <v>3858</v>
      </c>
      <c r="AI148">
        <v>164</v>
      </c>
      <c r="AJ148" t="s">
        <v>3859</v>
      </c>
      <c r="AK148" t="s">
        <v>3860</v>
      </c>
      <c r="AL148" t="s">
        <v>3861</v>
      </c>
    </row>
    <row r="149" spans="3:38" ht="12.75">
      <c r="C149">
        <v>1</v>
      </c>
      <c r="D149">
        <v>1</v>
      </c>
      <c r="E149">
        <v>1</v>
      </c>
      <c r="F149" t="s">
        <v>3862</v>
      </c>
      <c r="G149" t="s">
        <v>3863</v>
      </c>
      <c r="H149" t="s">
        <v>3864</v>
      </c>
      <c r="I149" t="s">
        <v>3865</v>
      </c>
      <c r="J149" t="s">
        <v>3866</v>
      </c>
      <c r="K149" t="s">
        <v>3867</v>
      </c>
      <c r="L149" t="s">
        <v>3868</v>
      </c>
      <c r="M149" t="s">
        <v>3869</v>
      </c>
      <c r="N149" t="s">
        <v>3870</v>
      </c>
      <c r="O149" t="s">
        <v>3871</v>
      </c>
      <c r="R149" t="s">
        <v>3872</v>
      </c>
      <c r="S149" t="s">
        <v>3873</v>
      </c>
      <c r="T149" t="s">
        <v>3874</v>
      </c>
      <c r="U149" t="s">
        <v>3875</v>
      </c>
      <c r="V149" t="s">
        <v>3876</v>
      </c>
      <c r="W149" t="s">
        <v>3877</v>
      </c>
      <c r="X149" t="s">
        <v>3878</v>
      </c>
      <c r="Y149" t="s">
        <v>3879</v>
      </c>
      <c r="Z149" t="s">
        <v>3880</v>
      </c>
      <c r="AA149" t="s">
        <v>3881</v>
      </c>
      <c r="AD149" t="s">
        <v>3882</v>
      </c>
      <c r="AF149" t="s">
        <v>3883</v>
      </c>
      <c r="AH149" s="3">
        <v>5</v>
      </c>
      <c r="AI149">
        <v>55</v>
      </c>
      <c r="AJ149" t="s">
        <v>3884</v>
      </c>
      <c r="AK149" t="s">
        <v>3885</v>
      </c>
      <c r="AL149" t="s">
        <v>3886</v>
      </c>
    </row>
    <row r="150" spans="1:38" ht="12.75">
      <c r="A150">
        <v>1</v>
      </c>
      <c r="C150">
        <v>1</v>
      </c>
      <c r="D150">
        <v>1</v>
      </c>
      <c r="F150" t="s">
        <v>3887</v>
      </c>
      <c r="G150" t="s">
        <v>3888</v>
      </c>
      <c r="H150" t="s">
        <v>3889</v>
      </c>
      <c r="I150" t="s">
        <v>3890</v>
      </c>
      <c r="J150" t="s">
        <v>3891</v>
      </c>
      <c r="K150" t="s">
        <v>3892</v>
      </c>
      <c r="L150" t="s">
        <v>3893</v>
      </c>
      <c r="M150" t="s">
        <v>3894</v>
      </c>
      <c r="N150" t="s">
        <v>3895</v>
      </c>
      <c r="O150" t="s">
        <v>3896</v>
      </c>
      <c r="P150" t="s">
        <v>3897</v>
      </c>
      <c r="R150" t="s">
        <v>3898</v>
      </c>
      <c r="S150" t="s">
        <v>3899</v>
      </c>
      <c r="T150" t="s">
        <v>3900</v>
      </c>
      <c r="U150" t="s">
        <v>3901</v>
      </c>
      <c r="V150" t="s">
        <v>3902</v>
      </c>
      <c r="W150" t="s">
        <v>3903</v>
      </c>
      <c r="X150" t="s">
        <v>3904</v>
      </c>
      <c r="Y150" t="s">
        <v>3905</v>
      </c>
      <c r="Z150" t="s">
        <v>3906</v>
      </c>
      <c r="AA150" t="s">
        <v>3907</v>
      </c>
      <c r="AD150" t="s">
        <v>3908</v>
      </c>
      <c r="AF150" t="s">
        <v>3909</v>
      </c>
      <c r="AH150" s="3">
        <v>4</v>
      </c>
      <c r="AI150">
        <v>175</v>
      </c>
      <c r="AJ150" t="s">
        <v>3910</v>
      </c>
      <c r="AK150" t="s">
        <v>3911</v>
      </c>
      <c r="AL150" t="s">
        <v>3912</v>
      </c>
    </row>
    <row r="151" spans="1:38" ht="12.75">
      <c r="A151">
        <v>1</v>
      </c>
      <c r="B151">
        <v>1</v>
      </c>
      <c r="C151">
        <v>1</v>
      </c>
      <c r="D151">
        <v>1</v>
      </c>
      <c r="E151">
        <v>1</v>
      </c>
      <c r="F151" t="s">
        <v>3913</v>
      </c>
      <c r="G151" t="s">
        <v>3914</v>
      </c>
      <c r="H151" t="s">
        <v>3915</v>
      </c>
      <c r="I151" t="s">
        <v>3916</v>
      </c>
      <c r="J151" t="s">
        <v>3917</v>
      </c>
      <c r="K151" t="s">
        <v>3918</v>
      </c>
      <c r="L151" t="s">
        <v>3919</v>
      </c>
      <c r="M151" t="s">
        <v>3920</v>
      </c>
      <c r="N151" t="s">
        <v>3921</v>
      </c>
      <c r="O151" t="s">
        <v>3922</v>
      </c>
      <c r="P151" t="s">
        <v>3923</v>
      </c>
      <c r="R151" t="s">
        <v>3924</v>
      </c>
      <c r="S151" t="s">
        <v>3925</v>
      </c>
      <c r="T151" t="s">
        <v>3926</v>
      </c>
      <c r="U151" t="s">
        <v>3927</v>
      </c>
      <c r="V151" t="s">
        <v>3928</v>
      </c>
      <c r="W151" t="s">
        <v>3929</v>
      </c>
      <c r="X151" t="s">
        <v>3930</v>
      </c>
      <c r="Y151" t="s">
        <v>3931</v>
      </c>
      <c r="Z151" t="s">
        <v>3932</v>
      </c>
      <c r="AA151" t="s">
        <v>3933</v>
      </c>
      <c r="AD151" t="s">
        <v>3934</v>
      </c>
      <c r="AF151" t="s">
        <v>3935</v>
      </c>
      <c r="AH151" s="3">
        <v>2</v>
      </c>
      <c r="AI151">
        <v>58</v>
      </c>
      <c r="AJ151" t="s">
        <v>3936</v>
      </c>
      <c r="AK151" t="s">
        <v>3937</v>
      </c>
      <c r="AL151" t="s">
        <v>3938</v>
      </c>
    </row>
    <row r="152" spans="1:38" ht="12.75">
      <c r="A152">
        <v>1</v>
      </c>
      <c r="C152">
        <v>1</v>
      </c>
      <c r="D152">
        <v>1</v>
      </c>
      <c r="F152" t="s">
        <v>3939</v>
      </c>
      <c r="G152" t="s">
        <v>3940</v>
      </c>
      <c r="H152" t="s">
        <v>3941</v>
      </c>
      <c r="I152" t="s">
        <v>3942</v>
      </c>
      <c r="J152" t="s">
        <v>3943</v>
      </c>
      <c r="K152" t="s">
        <v>3944</v>
      </c>
      <c r="L152" t="s">
        <v>3945</v>
      </c>
      <c r="M152" t="s">
        <v>3946</v>
      </c>
      <c r="N152" t="s">
        <v>3947</v>
      </c>
      <c r="O152" t="s">
        <v>3948</v>
      </c>
      <c r="R152" t="s">
        <v>3949</v>
      </c>
      <c r="S152" t="s">
        <v>3950</v>
      </c>
      <c r="T152" t="s">
        <v>3951</v>
      </c>
      <c r="U152" t="s">
        <v>3952</v>
      </c>
      <c r="V152" t="s">
        <v>3953</v>
      </c>
      <c r="W152" t="s">
        <v>3954</v>
      </c>
      <c r="X152" t="s">
        <v>3955</v>
      </c>
      <c r="Y152" t="s">
        <v>3956</v>
      </c>
      <c r="Z152" t="s">
        <v>3957</v>
      </c>
      <c r="AA152" t="s">
        <v>3958</v>
      </c>
      <c r="AD152" t="s">
        <v>3959</v>
      </c>
      <c r="AF152" t="s">
        <v>3960</v>
      </c>
      <c r="AH152" s="3">
        <v>3</v>
      </c>
      <c r="AI152">
        <v>155</v>
      </c>
      <c r="AJ152" t="s">
        <v>3961</v>
      </c>
      <c r="AK152" t="s">
        <v>3962</v>
      </c>
      <c r="AL152" t="s">
        <v>3963</v>
      </c>
    </row>
    <row r="153" spans="3:39" ht="12.75">
      <c r="C153">
        <v>1</v>
      </c>
      <c r="D153">
        <v>1</v>
      </c>
      <c r="F153" t="s">
        <v>3964</v>
      </c>
      <c r="G153" t="s">
        <v>3965</v>
      </c>
      <c r="H153" t="s">
        <v>3966</v>
      </c>
      <c r="I153" t="s">
        <v>3967</v>
      </c>
      <c r="J153" t="s">
        <v>3968</v>
      </c>
      <c r="K153" t="s">
        <v>3969</v>
      </c>
      <c r="L153" t="s">
        <v>3970</v>
      </c>
      <c r="M153" t="s">
        <v>3971</v>
      </c>
      <c r="N153" t="s">
        <v>3972</v>
      </c>
      <c r="O153" t="s">
        <v>3973</v>
      </c>
      <c r="P153" t="s">
        <v>3974</v>
      </c>
      <c r="Q153" t="s">
        <v>3975</v>
      </c>
      <c r="R153" t="s">
        <v>3976</v>
      </c>
      <c r="S153" t="s">
        <v>3977</v>
      </c>
      <c r="T153" t="s">
        <v>3978</v>
      </c>
      <c r="U153" t="s">
        <v>3979</v>
      </c>
      <c r="V153" t="s">
        <v>3980</v>
      </c>
      <c r="W153" t="s">
        <v>3981</v>
      </c>
      <c r="X153" t="s">
        <v>3982</v>
      </c>
      <c r="Y153" t="s">
        <v>3983</v>
      </c>
      <c r="Z153" t="s">
        <v>3984</v>
      </c>
      <c r="AA153" t="s">
        <v>3985</v>
      </c>
      <c r="AB153" t="s">
        <v>3986</v>
      </c>
      <c r="AC153" t="s">
        <v>3987</v>
      </c>
      <c r="AD153" t="s">
        <v>3988</v>
      </c>
      <c r="AE153" t="s">
        <v>3989</v>
      </c>
      <c r="AF153" t="s">
        <v>3990</v>
      </c>
      <c r="AG153" t="s">
        <v>3991</v>
      </c>
      <c r="AH153" s="3" t="s">
        <v>3992</v>
      </c>
      <c r="AI153">
        <v>75</v>
      </c>
      <c r="AJ153" t="s">
        <v>3993</v>
      </c>
      <c r="AK153" t="s">
        <v>3994</v>
      </c>
      <c r="AL153">
        <v>10</v>
      </c>
      <c r="AM153" t="s">
        <v>3995</v>
      </c>
    </row>
    <row r="154" spans="4:38" ht="12.75">
      <c r="D154">
        <v>1</v>
      </c>
      <c r="E154">
        <v>1</v>
      </c>
      <c r="F154" t="s">
        <v>3996</v>
      </c>
      <c r="G154" t="s">
        <v>3997</v>
      </c>
      <c r="H154" t="s">
        <v>3998</v>
      </c>
      <c r="I154" t="s">
        <v>3999</v>
      </c>
      <c r="J154" t="s">
        <v>4000</v>
      </c>
      <c r="K154" t="s">
        <v>4001</v>
      </c>
      <c r="L154" t="s">
        <v>4002</v>
      </c>
      <c r="M154" t="s">
        <v>4003</v>
      </c>
      <c r="N154" t="s">
        <v>4004</v>
      </c>
      <c r="O154" t="s">
        <v>4005</v>
      </c>
      <c r="R154" t="s">
        <v>4006</v>
      </c>
      <c r="S154" t="s">
        <v>4007</v>
      </c>
      <c r="T154" t="s">
        <v>4008</v>
      </c>
      <c r="U154" t="s">
        <v>4009</v>
      </c>
      <c r="V154" t="s">
        <v>4010</v>
      </c>
      <c r="W154" t="s">
        <v>4011</v>
      </c>
      <c r="X154" t="s">
        <v>4012</v>
      </c>
      <c r="Y154" t="s">
        <v>4013</v>
      </c>
      <c r="Z154" t="s">
        <v>4014</v>
      </c>
      <c r="AA154" t="s">
        <v>4015</v>
      </c>
      <c r="AD154" t="s">
        <v>4016</v>
      </c>
      <c r="AF154" t="s">
        <v>4017</v>
      </c>
      <c r="AH154" s="3" t="s">
        <v>4018</v>
      </c>
      <c r="AI154">
        <v>182</v>
      </c>
      <c r="AK154" t="s">
        <v>4019</v>
      </c>
      <c r="AL154" t="s">
        <v>4020</v>
      </c>
    </row>
    <row r="155" spans="3:38" ht="12.75">
      <c r="C155">
        <v>1</v>
      </c>
      <c r="D155">
        <v>1</v>
      </c>
      <c r="E155">
        <v>1</v>
      </c>
      <c r="F155" t="s">
        <v>4021</v>
      </c>
      <c r="G155" t="s">
        <v>4022</v>
      </c>
      <c r="H155" t="s">
        <v>4023</v>
      </c>
      <c r="I155" t="s">
        <v>4024</v>
      </c>
      <c r="J155" t="s">
        <v>4025</v>
      </c>
      <c r="K155" t="s">
        <v>4026</v>
      </c>
      <c r="L155" t="s">
        <v>4027</v>
      </c>
      <c r="N155" t="s">
        <v>4028</v>
      </c>
      <c r="O155" t="s">
        <v>4029</v>
      </c>
      <c r="P155" t="s">
        <v>4030</v>
      </c>
      <c r="Q155" t="s">
        <v>4031</v>
      </c>
      <c r="R155" t="s">
        <v>4032</v>
      </c>
      <c r="S155" t="s">
        <v>4033</v>
      </c>
      <c r="T155" t="s">
        <v>4034</v>
      </c>
      <c r="U155" t="s">
        <v>4035</v>
      </c>
      <c r="V155" t="s">
        <v>4036</v>
      </c>
      <c r="W155" t="s">
        <v>4037</v>
      </c>
      <c r="X155" t="s">
        <v>4038</v>
      </c>
      <c r="Y155" t="s">
        <v>4039</v>
      </c>
      <c r="Z155" t="s">
        <v>4040</v>
      </c>
      <c r="AA155" t="s">
        <v>4041</v>
      </c>
      <c r="AD155" t="s">
        <v>4042</v>
      </c>
      <c r="AF155" t="s">
        <v>4043</v>
      </c>
      <c r="AH155" s="3" t="s">
        <v>4044</v>
      </c>
      <c r="AI155">
        <v>14</v>
      </c>
      <c r="AJ155" t="s">
        <v>4045</v>
      </c>
      <c r="AK155" t="s">
        <v>4046</v>
      </c>
      <c r="AL155" t="s">
        <v>4047</v>
      </c>
    </row>
    <row r="156" spans="4:38" ht="12.75">
      <c r="D156">
        <v>1</v>
      </c>
      <c r="F156" t="s">
        <v>4048</v>
      </c>
      <c r="G156" t="s">
        <v>4049</v>
      </c>
      <c r="H156" t="s">
        <v>4050</v>
      </c>
      <c r="I156" t="s">
        <v>4051</v>
      </c>
      <c r="J156" t="s">
        <v>4052</v>
      </c>
      <c r="K156" t="s">
        <v>4053</v>
      </c>
      <c r="L156" t="s">
        <v>4054</v>
      </c>
      <c r="M156" t="s">
        <v>4055</v>
      </c>
      <c r="N156" t="s">
        <v>4056</v>
      </c>
      <c r="O156" t="s">
        <v>4057</v>
      </c>
      <c r="R156" t="s">
        <v>4058</v>
      </c>
      <c r="S156" t="s">
        <v>4059</v>
      </c>
      <c r="U156" t="s">
        <v>4060</v>
      </c>
      <c r="V156" t="s">
        <v>4061</v>
      </c>
      <c r="W156" t="s">
        <v>4062</v>
      </c>
      <c r="AA156" t="s">
        <v>4063</v>
      </c>
      <c r="AD156" t="s">
        <v>4064</v>
      </c>
      <c r="AF156" t="s">
        <v>4065</v>
      </c>
      <c r="AG156" t="s">
        <v>4066</v>
      </c>
      <c r="AH156" s="3" t="s">
        <v>4067</v>
      </c>
      <c r="AI156">
        <v>1</v>
      </c>
      <c r="AJ156" t="s">
        <v>4068</v>
      </c>
      <c r="AK156" t="s">
        <v>4069</v>
      </c>
      <c r="AL156" t="s">
        <v>4070</v>
      </c>
    </row>
    <row r="157" spans="1:38" ht="12.75">
      <c r="A157">
        <v>1</v>
      </c>
      <c r="B157">
        <v>1</v>
      </c>
      <c r="C157">
        <v>1</v>
      </c>
      <c r="D157">
        <v>1</v>
      </c>
      <c r="E157">
        <v>1</v>
      </c>
      <c r="F157" t="s">
        <v>4071</v>
      </c>
      <c r="G157" t="s">
        <v>4072</v>
      </c>
      <c r="H157" t="s">
        <v>4073</v>
      </c>
      <c r="I157" t="s">
        <v>4074</v>
      </c>
      <c r="J157" t="s">
        <v>4075</v>
      </c>
      <c r="K157" t="s">
        <v>4076</v>
      </c>
      <c r="L157" t="s">
        <v>4077</v>
      </c>
      <c r="M157" t="s">
        <v>4078</v>
      </c>
      <c r="N157" t="s">
        <v>4079</v>
      </c>
      <c r="O157" t="s">
        <v>4080</v>
      </c>
      <c r="R157" t="s">
        <v>4081</v>
      </c>
      <c r="S157" t="s">
        <v>4082</v>
      </c>
      <c r="T157" t="s">
        <v>4083</v>
      </c>
      <c r="U157" t="s">
        <v>4084</v>
      </c>
      <c r="V157" t="s">
        <v>4085</v>
      </c>
      <c r="W157" t="s">
        <v>4086</v>
      </c>
      <c r="X157" t="s">
        <v>4087</v>
      </c>
      <c r="Y157" t="s">
        <v>4088</v>
      </c>
      <c r="Z157" t="s">
        <v>4089</v>
      </c>
      <c r="AA157" t="s">
        <v>4090</v>
      </c>
      <c r="AD157" t="s">
        <v>4091</v>
      </c>
      <c r="AF157" t="s">
        <v>4092</v>
      </c>
      <c r="AG157" t="s">
        <v>4093</v>
      </c>
      <c r="AH157" s="3" t="s">
        <v>4094</v>
      </c>
      <c r="AI157">
        <v>58</v>
      </c>
      <c r="AJ157" t="s">
        <v>4095</v>
      </c>
      <c r="AK157" t="s">
        <v>4096</v>
      </c>
      <c r="AL157" t="s">
        <v>4097</v>
      </c>
    </row>
    <row r="158" spans="3:38" ht="12.75">
      <c r="C158">
        <v>1</v>
      </c>
      <c r="D158">
        <v>1</v>
      </c>
      <c r="F158" t="s">
        <v>4098</v>
      </c>
      <c r="G158" t="s">
        <v>4099</v>
      </c>
      <c r="H158" t="s">
        <v>4100</v>
      </c>
      <c r="I158" t="s">
        <v>4101</v>
      </c>
      <c r="J158" t="s">
        <v>4102</v>
      </c>
      <c r="K158" t="s">
        <v>4103</v>
      </c>
      <c r="L158" t="s">
        <v>4104</v>
      </c>
      <c r="M158" t="s">
        <v>4105</v>
      </c>
      <c r="N158" t="s">
        <v>4106</v>
      </c>
      <c r="O158" t="s">
        <v>4107</v>
      </c>
      <c r="R158" t="s">
        <v>4108</v>
      </c>
      <c r="S158" t="s">
        <v>4109</v>
      </c>
      <c r="T158" t="s">
        <v>4110</v>
      </c>
      <c r="U158" t="s">
        <v>4111</v>
      </c>
      <c r="V158" t="s">
        <v>4112</v>
      </c>
      <c r="W158" t="s">
        <v>4113</v>
      </c>
      <c r="X158" t="s">
        <v>4114</v>
      </c>
      <c r="Y158" t="s">
        <v>4115</v>
      </c>
      <c r="Z158" t="s">
        <v>4116</v>
      </c>
      <c r="AA158" t="s">
        <v>4117</v>
      </c>
      <c r="AD158" t="s">
        <v>4118</v>
      </c>
      <c r="AF158" t="s">
        <v>4119</v>
      </c>
      <c r="AG158" t="s">
        <v>4120</v>
      </c>
      <c r="AH158" s="3" t="s">
        <v>4121</v>
      </c>
      <c r="AI158">
        <v>1</v>
      </c>
      <c r="AJ158" t="s">
        <v>4122</v>
      </c>
      <c r="AK158" t="s">
        <v>4123</v>
      </c>
      <c r="AL158" t="s">
        <v>4124</v>
      </c>
    </row>
    <row r="159" spans="1:39" ht="12.75">
      <c r="A159">
        <v>1</v>
      </c>
      <c r="B159">
        <v>1</v>
      </c>
      <c r="C159">
        <v>1</v>
      </c>
      <c r="D159">
        <v>1</v>
      </c>
      <c r="E159">
        <v>1</v>
      </c>
      <c r="F159" t="s">
        <v>4125</v>
      </c>
      <c r="G159" t="s">
        <v>4126</v>
      </c>
      <c r="H159" t="s">
        <v>4127</v>
      </c>
      <c r="I159" t="s">
        <v>4128</v>
      </c>
      <c r="J159" t="s">
        <v>4129</v>
      </c>
      <c r="K159" t="s">
        <v>4130</v>
      </c>
      <c r="L159" t="s">
        <v>4131</v>
      </c>
      <c r="M159" t="s">
        <v>4132</v>
      </c>
      <c r="N159" t="s">
        <v>4133</v>
      </c>
      <c r="O159" t="s">
        <v>4134</v>
      </c>
      <c r="R159" t="s">
        <v>4135</v>
      </c>
      <c r="S159" t="s">
        <v>4136</v>
      </c>
      <c r="T159" t="s">
        <v>4137</v>
      </c>
      <c r="U159" t="s">
        <v>4138</v>
      </c>
      <c r="V159" t="s">
        <v>4139</v>
      </c>
      <c r="W159" t="s">
        <v>4140</v>
      </c>
      <c r="X159" t="s">
        <v>4141</v>
      </c>
      <c r="Y159" t="s">
        <v>4142</v>
      </c>
      <c r="Z159" t="s">
        <v>4143</v>
      </c>
      <c r="AA159" t="s">
        <v>4144</v>
      </c>
      <c r="AD159" t="s">
        <v>4145</v>
      </c>
      <c r="AF159" t="s">
        <v>4146</v>
      </c>
      <c r="AH159" s="3">
        <v>4</v>
      </c>
      <c r="AI159">
        <v>40</v>
      </c>
      <c r="AJ159" t="s">
        <v>4147</v>
      </c>
      <c r="AK159" t="s">
        <v>4148</v>
      </c>
      <c r="AL159">
        <v>10</v>
      </c>
      <c r="AM159" t="s">
        <v>4149</v>
      </c>
    </row>
    <row r="160" spans="1:34" ht="12.75">
      <c r="A160">
        <v>1</v>
      </c>
      <c r="B160">
        <v>1</v>
      </c>
      <c r="C160">
        <v>1</v>
      </c>
      <c r="D160">
        <v>1</v>
      </c>
      <c r="E160">
        <v>1</v>
      </c>
      <c r="P160" t="s">
        <v>4150</v>
      </c>
      <c r="AH160" s="3"/>
    </row>
    <row r="161" spans="1:39" ht="12.75">
      <c r="A161">
        <v>1</v>
      </c>
      <c r="B161">
        <v>1</v>
      </c>
      <c r="C161">
        <v>1</v>
      </c>
      <c r="D161">
        <v>1</v>
      </c>
      <c r="E161">
        <v>1</v>
      </c>
      <c r="F161" t="s">
        <v>4151</v>
      </c>
      <c r="G161" t="s">
        <v>4152</v>
      </c>
      <c r="H161" t="s">
        <v>4153</v>
      </c>
      <c r="I161" t="s">
        <v>4154</v>
      </c>
      <c r="P161" t="s">
        <v>4155</v>
      </c>
      <c r="Q161" t="s">
        <v>4156</v>
      </c>
      <c r="R161" t="s">
        <v>4157</v>
      </c>
      <c r="S161" t="s">
        <v>4158</v>
      </c>
      <c r="T161" t="s">
        <v>4159</v>
      </c>
      <c r="U161" t="s">
        <v>4160</v>
      </c>
      <c r="V161" t="s">
        <v>4161</v>
      </c>
      <c r="W161" t="s">
        <v>4162</v>
      </c>
      <c r="X161" t="s">
        <v>4163</v>
      </c>
      <c r="Y161" t="s">
        <v>4164</v>
      </c>
      <c r="Z161" t="s">
        <v>4165</v>
      </c>
      <c r="AA161" t="s">
        <v>4166</v>
      </c>
      <c r="AD161" t="s">
        <v>4167</v>
      </c>
      <c r="AE161" t="s">
        <v>4168</v>
      </c>
      <c r="AF161" t="s">
        <v>4169</v>
      </c>
      <c r="AH161" s="3">
        <v>5</v>
      </c>
      <c r="AI161">
        <v>1</v>
      </c>
      <c r="AJ161" t="s">
        <v>4170</v>
      </c>
      <c r="AK161" t="s">
        <v>4171</v>
      </c>
      <c r="AL161">
        <v>10</v>
      </c>
      <c r="AM161" t="s">
        <v>4172</v>
      </c>
    </row>
    <row r="162" spans="3:38" ht="12.75">
      <c r="C162">
        <v>1</v>
      </c>
      <c r="D162">
        <v>1</v>
      </c>
      <c r="E162">
        <v>1</v>
      </c>
      <c r="F162" t="s">
        <v>4173</v>
      </c>
      <c r="G162" t="s">
        <v>4174</v>
      </c>
      <c r="H162" t="s">
        <v>4175</v>
      </c>
      <c r="I162" t="s">
        <v>4176</v>
      </c>
      <c r="J162" t="s">
        <v>4177</v>
      </c>
      <c r="K162" t="s">
        <v>4178</v>
      </c>
      <c r="L162" t="s">
        <v>4179</v>
      </c>
      <c r="M162" t="s">
        <v>4180</v>
      </c>
      <c r="N162" t="s">
        <v>4181</v>
      </c>
      <c r="O162" t="s">
        <v>4182</v>
      </c>
      <c r="R162" t="s">
        <v>4183</v>
      </c>
      <c r="S162" t="s">
        <v>4184</v>
      </c>
      <c r="T162" t="s">
        <v>4185</v>
      </c>
      <c r="U162" t="s">
        <v>4186</v>
      </c>
      <c r="V162" t="s">
        <v>4187</v>
      </c>
      <c r="W162" t="s">
        <v>4188</v>
      </c>
      <c r="X162" t="s">
        <v>4189</v>
      </c>
      <c r="Y162" t="s">
        <v>4190</v>
      </c>
      <c r="Z162" t="s">
        <v>4191</v>
      </c>
      <c r="AA162" t="s">
        <v>4192</v>
      </c>
      <c r="AD162" t="s">
        <v>4193</v>
      </c>
      <c r="AF162" t="s">
        <v>4194</v>
      </c>
      <c r="AH162" s="3" t="s">
        <v>4195</v>
      </c>
      <c r="AI162">
        <v>1</v>
      </c>
      <c r="AJ162" t="s">
        <v>4196</v>
      </c>
      <c r="AK162" t="s">
        <v>4197</v>
      </c>
      <c r="AL162" t="s">
        <v>4198</v>
      </c>
    </row>
    <row r="163" spans="4:39" ht="12.75">
      <c r="D163">
        <v>1</v>
      </c>
      <c r="F163" t="s">
        <v>4199</v>
      </c>
      <c r="G163" t="s">
        <v>4200</v>
      </c>
      <c r="H163" t="s">
        <v>4201</v>
      </c>
      <c r="I163" t="s">
        <v>4202</v>
      </c>
      <c r="J163" t="s">
        <v>4203</v>
      </c>
      <c r="K163" t="s">
        <v>4204</v>
      </c>
      <c r="L163" t="s">
        <v>4205</v>
      </c>
      <c r="M163" t="s">
        <v>4206</v>
      </c>
      <c r="N163" t="s">
        <v>4207</v>
      </c>
      <c r="O163" t="s">
        <v>4208</v>
      </c>
      <c r="R163" t="s">
        <v>4209</v>
      </c>
      <c r="S163" t="s">
        <v>4210</v>
      </c>
      <c r="T163" t="s">
        <v>4211</v>
      </c>
      <c r="U163" t="s">
        <v>4212</v>
      </c>
      <c r="V163" t="s">
        <v>4213</v>
      </c>
      <c r="W163" t="s">
        <v>4214</v>
      </c>
      <c r="X163" t="s">
        <v>4215</v>
      </c>
      <c r="Y163" t="s">
        <v>4216</v>
      </c>
      <c r="Z163" t="s">
        <v>4217</v>
      </c>
      <c r="AA163" t="s">
        <v>4218</v>
      </c>
      <c r="AD163" t="s">
        <v>4219</v>
      </c>
      <c r="AF163" t="s">
        <v>4220</v>
      </c>
      <c r="AG163" t="s">
        <v>4221</v>
      </c>
      <c r="AH163" s="3" t="s">
        <v>4222</v>
      </c>
      <c r="AI163">
        <v>31</v>
      </c>
      <c r="AJ163" t="s">
        <v>4223</v>
      </c>
      <c r="AK163" t="s">
        <v>4224</v>
      </c>
      <c r="AL163">
        <v>10</v>
      </c>
      <c r="AM163" t="s">
        <v>4225</v>
      </c>
    </row>
    <row r="164" spans="5:38" ht="12.75">
      <c r="E164">
        <v>1</v>
      </c>
      <c r="F164" t="s">
        <v>4226</v>
      </c>
      <c r="G164" t="s">
        <v>4227</v>
      </c>
      <c r="H164" t="s">
        <v>4228</v>
      </c>
      <c r="I164" t="s">
        <v>4229</v>
      </c>
      <c r="J164" t="s">
        <v>4230</v>
      </c>
      <c r="K164" t="s">
        <v>4231</v>
      </c>
      <c r="L164" t="s">
        <v>4232</v>
      </c>
      <c r="M164" t="s">
        <v>4233</v>
      </c>
      <c r="N164" t="s">
        <v>4234</v>
      </c>
      <c r="O164" t="s">
        <v>4235</v>
      </c>
      <c r="R164" t="s">
        <v>4236</v>
      </c>
      <c r="S164" t="s">
        <v>4237</v>
      </c>
      <c r="T164" t="s">
        <v>4238</v>
      </c>
      <c r="U164" t="s">
        <v>4239</v>
      </c>
      <c r="V164" t="s">
        <v>4240</v>
      </c>
      <c r="W164" t="s">
        <v>4241</v>
      </c>
      <c r="X164" t="s">
        <v>4242</v>
      </c>
      <c r="Y164" t="s">
        <v>4243</v>
      </c>
      <c r="Z164" t="s">
        <v>4244</v>
      </c>
      <c r="AA164" t="s">
        <v>4245</v>
      </c>
      <c r="AD164" t="s">
        <v>4246</v>
      </c>
      <c r="AE164" t="s">
        <v>4247</v>
      </c>
      <c r="AF164" t="s">
        <v>4248</v>
      </c>
      <c r="AH164" s="3" t="s">
        <v>4249</v>
      </c>
      <c r="AI164">
        <v>40</v>
      </c>
      <c r="AJ164" t="s">
        <v>4250</v>
      </c>
      <c r="AK164" t="s">
        <v>4251</v>
      </c>
      <c r="AL164" t="s">
        <v>4252</v>
      </c>
    </row>
    <row r="165" spans="1:38" ht="12.75">
      <c r="A165">
        <v>1</v>
      </c>
      <c r="B165">
        <v>1</v>
      </c>
      <c r="C165">
        <v>1</v>
      </c>
      <c r="D165">
        <v>1</v>
      </c>
      <c r="E165">
        <v>1</v>
      </c>
      <c r="F165" t="s">
        <v>4253</v>
      </c>
      <c r="G165" t="s">
        <v>4254</v>
      </c>
      <c r="H165" t="s">
        <v>4255</v>
      </c>
      <c r="I165" t="s">
        <v>4256</v>
      </c>
      <c r="J165" t="s">
        <v>4257</v>
      </c>
      <c r="K165" t="s">
        <v>4258</v>
      </c>
      <c r="L165" t="s">
        <v>4259</v>
      </c>
      <c r="M165" t="s">
        <v>4260</v>
      </c>
      <c r="N165" t="s">
        <v>4261</v>
      </c>
      <c r="O165" t="s">
        <v>4262</v>
      </c>
      <c r="R165" t="s">
        <v>4263</v>
      </c>
      <c r="S165" t="s">
        <v>4264</v>
      </c>
      <c r="T165" t="s">
        <v>4265</v>
      </c>
      <c r="U165" t="s">
        <v>4266</v>
      </c>
      <c r="V165" t="s">
        <v>4267</v>
      </c>
      <c r="W165" t="s">
        <v>4268</v>
      </c>
      <c r="X165" t="s">
        <v>4269</v>
      </c>
      <c r="Y165" t="s">
        <v>4270</v>
      </c>
      <c r="Z165" t="s">
        <v>4271</v>
      </c>
      <c r="AA165" t="s">
        <v>4272</v>
      </c>
      <c r="AD165" t="s">
        <v>4273</v>
      </c>
      <c r="AF165" t="s">
        <v>4274</v>
      </c>
      <c r="AG165" t="s">
        <v>4275</v>
      </c>
      <c r="AH165" s="3" t="s">
        <v>4276</v>
      </c>
      <c r="AI165">
        <v>112</v>
      </c>
      <c r="AJ165" t="s">
        <v>4277</v>
      </c>
      <c r="AK165" t="s">
        <v>4278</v>
      </c>
      <c r="AL165" t="s">
        <v>4279</v>
      </c>
    </row>
    <row r="166" spans="3:38" ht="12.75">
      <c r="C166">
        <v>1</v>
      </c>
      <c r="D166">
        <v>1</v>
      </c>
      <c r="F166" t="s">
        <v>4280</v>
      </c>
      <c r="G166" t="s">
        <v>4281</v>
      </c>
      <c r="H166" t="s">
        <v>4282</v>
      </c>
      <c r="I166" t="s">
        <v>4283</v>
      </c>
      <c r="J166" t="s">
        <v>4284</v>
      </c>
      <c r="K166" t="s">
        <v>4285</v>
      </c>
      <c r="L166" t="s">
        <v>4286</v>
      </c>
      <c r="M166" t="s">
        <v>4287</v>
      </c>
      <c r="N166" t="s">
        <v>4288</v>
      </c>
      <c r="O166" t="s">
        <v>4289</v>
      </c>
      <c r="P166" t="s">
        <v>4290</v>
      </c>
      <c r="R166" t="s">
        <v>4291</v>
      </c>
      <c r="S166" t="s">
        <v>4292</v>
      </c>
      <c r="T166" t="s">
        <v>4293</v>
      </c>
      <c r="U166" t="s">
        <v>4294</v>
      </c>
      <c r="V166" t="s">
        <v>4295</v>
      </c>
      <c r="W166" t="s">
        <v>4296</v>
      </c>
      <c r="X166" t="s">
        <v>4297</v>
      </c>
      <c r="Y166" t="s">
        <v>4298</v>
      </c>
      <c r="Z166" t="s">
        <v>4299</v>
      </c>
      <c r="AA166" t="s">
        <v>4300</v>
      </c>
      <c r="AB166" t="s">
        <v>4301</v>
      </c>
      <c r="AD166" t="s">
        <v>4302</v>
      </c>
      <c r="AE166" t="s">
        <v>4303</v>
      </c>
      <c r="AF166" t="s">
        <v>4304</v>
      </c>
      <c r="AG166" t="s">
        <v>4305</v>
      </c>
      <c r="AH166" s="3" t="s">
        <v>4306</v>
      </c>
      <c r="AI166">
        <v>155</v>
      </c>
      <c r="AJ166" t="s">
        <v>4307</v>
      </c>
      <c r="AK166" t="s">
        <v>4308</v>
      </c>
      <c r="AL166" t="s">
        <v>4309</v>
      </c>
    </row>
    <row r="167" spans="4:38" ht="12.75">
      <c r="D167">
        <v>1</v>
      </c>
      <c r="E167">
        <v>1</v>
      </c>
      <c r="F167" t="s">
        <v>4310</v>
      </c>
      <c r="G167" t="s">
        <v>4311</v>
      </c>
      <c r="H167" t="s">
        <v>4312</v>
      </c>
      <c r="I167" t="s">
        <v>4313</v>
      </c>
      <c r="L167" t="s">
        <v>4314</v>
      </c>
      <c r="N167" t="s">
        <v>4315</v>
      </c>
      <c r="R167" t="s">
        <v>4316</v>
      </c>
      <c r="S167" t="s">
        <v>4317</v>
      </c>
      <c r="T167" t="s">
        <v>4318</v>
      </c>
      <c r="Y167" t="s">
        <v>4319</v>
      </c>
      <c r="Z167" t="s">
        <v>4320</v>
      </c>
      <c r="AA167" t="s">
        <v>4321</v>
      </c>
      <c r="AC167" t="s">
        <v>4322</v>
      </c>
      <c r="AD167" t="s">
        <v>4323</v>
      </c>
      <c r="AE167" t="s">
        <v>4324</v>
      </c>
      <c r="AF167" t="s">
        <v>4325</v>
      </c>
      <c r="AG167" t="s">
        <v>4326</v>
      </c>
      <c r="AH167" s="3">
        <v>5</v>
      </c>
      <c r="AI167">
        <v>107</v>
      </c>
      <c r="AJ167" t="s">
        <v>4327</v>
      </c>
      <c r="AK167" t="s">
        <v>4328</v>
      </c>
      <c r="AL167" t="s">
        <v>4329</v>
      </c>
    </row>
    <row r="168" spans="3:38" ht="12.75">
      <c r="C168">
        <v>1</v>
      </c>
      <c r="E168">
        <v>1</v>
      </c>
      <c r="F168" t="s">
        <v>4330</v>
      </c>
      <c r="G168" t="s">
        <v>4331</v>
      </c>
      <c r="H168" t="s">
        <v>4332</v>
      </c>
      <c r="I168" t="s">
        <v>4333</v>
      </c>
      <c r="J168" t="s">
        <v>4334</v>
      </c>
      <c r="K168" t="s">
        <v>4335</v>
      </c>
      <c r="L168" t="s">
        <v>4336</v>
      </c>
      <c r="M168" t="s">
        <v>4337</v>
      </c>
      <c r="N168" t="s">
        <v>4338</v>
      </c>
      <c r="O168" t="s">
        <v>4339</v>
      </c>
      <c r="R168" t="s">
        <v>4340</v>
      </c>
      <c r="S168" t="s">
        <v>4341</v>
      </c>
      <c r="T168" t="s">
        <v>4342</v>
      </c>
      <c r="U168" t="s">
        <v>4343</v>
      </c>
      <c r="V168" t="s">
        <v>4344</v>
      </c>
      <c r="W168" t="s">
        <v>4345</v>
      </c>
      <c r="X168" t="s">
        <v>4346</v>
      </c>
      <c r="Y168" t="s">
        <v>4347</v>
      </c>
      <c r="Z168" t="s">
        <v>4348</v>
      </c>
      <c r="AA168" t="s">
        <v>4349</v>
      </c>
      <c r="AD168" t="s">
        <v>4350</v>
      </c>
      <c r="AF168" t="s">
        <v>4351</v>
      </c>
      <c r="AH168" s="3">
        <v>5</v>
      </c>
      <c r="AI168">
        <v>109</v>
      </c>
      <c r="AJ168" t="s">
        <v>4352</v>
      </c>
      <c r="AK168" t="s">
        <v>4353</v>
      </c>
      <c r="AL168" t="s">
        <v>4354</v>
      </c>
    </row>
    <row r="169" spans="1:38" ht="12.75">
      <c r="A169">
        <v>1</v>
      </c>
      <c r="C169">
        <v>1</v>
      </c>
      <c r="D169">
        <v>1</v>
      </c>
      <c r="F169" t="s">
        <v>4355</v>
      </c>
      <c r="G169" t="s">
        <v>4356</v>
      </c>
      <c r="H169" t="s">
        <v>4357</v>
      </c>
      <c r="I169" t="s">
        <v>4358</v>
      </c>
      <c r="J169" t="s">
        <v>4359</v>
      </c>
      <c r="K169" t="s">
        <v>4360</v>
      </c>
      <c r="L169" t="s">
        <v>4361</v>
      </c>
      <c r="M169" t="s">
        <v>4362</v>
      </c>
      <c r="N169" t="s">
        <v>4363</v>
      </c>
      <c r="O169" t="s">
        <v>4364</v>
      </c>
      <c r="R169" t="s">
        <v>4365</v>
      </c>
      <c r="S169" t="s">
        <v>4366</v>
      </c>
      <c r="T169" t="s">
        <v>4367</v>
      </c>
      <c r="U169" t="s">
        <v>4368</v>
      </c>
      <c r="V169" t="s">
        <v>4369</v>
      </c>
      <c r="W169" t="s">
        <v>4370</v>
      </c>
      <c r="X169" t="s">
        <v>4371</v>
      </c>
      <c r="Y169" t="s">
        <v>4372</v>
      </c>
      <c r="Z169" t="s">
        <v>4373</v>
      </c>
      <c r="AA169" t="s">
        <v>4374</v>
      </c>
      <c r="AD169" t="s">
        <v>4375</v>
      </c>
      <c r="AF169" t="s">
        <v>4376</v>
      </c>
      <c r="AH169" s="3" t="s">
        <v>4377</v>
      </c>
      <c r="AI169">
        <v>195</v>
      </c>
      <c r="AJ169" t="s">
        <v>4378</v>
      </c>
      <c r="AK169" t="s">
        <v>4379</v>
      </c>
      <c r="AL169" t="s">
        <v>4380</v>
      </c>
    </row>
    <row r="170" spans="4:38" ht="12.75">
      <c r="D170">
        <v>1</v>
      </c>
      <c r="F170" t="s">
        <v>4381</v>
      </c>
      <c r="G170" t="s">
        <v>4382</v>
      </c>
      <c r="H170" t="s">
        <v>4383</v>
      </c>
      <c r="I170" t="s">
        <v>4384</v>
      </c>
      <c r="J170" t="s">
        <v>4385</v>
      </c>
      <c r="K170" t="s">
        <v>4386</v>
      </c>
      <c r="L170" t="s">
        <v>4387</v>
      </c>
      <c r="M170" t="s">
        <v>4388</v>
      </c>
      <c r="N170" t="s">
        <v>4389</v>
      </c>
      <c r="O170" t="s">
        <v>4390</v>
      </c>
      <c r="R170" t="s">
        <v>4391</v>
      </c>
      <c r="S170" t="s">
        <v>4392</v>
      </c>
      <c r="T170" t="s">
        <v>4393</v>
      </c>
      <c r="U170" t="s">
        <v>4394</v>
      </c>
      <c r="V170" t="s">
        <v>4395</v>
      </c>
      <c r="W170" t="s">
        <v>4396</v>
      </c>
      <c r="X170" t="s">
        <v>4397</v>
      </c>
      <c r="Y170" t="s">
        <v>4398</v>
      </c>
      <c r="Z170" t="s">
        <v>4399</v>
      </c>
      <c r="AA170" t="s">
        <v>4400</v>
      </c>
      <c r="AD170" t="s">
        <v>4401</v>
      </c>
      <c r="AF170" t="s">
        <v>4402</v>
      </c>
      <c r="AG170" t="s">
        <v>4403</v>
      </c>
      <c r="AH170" s="3">
        <v>5</v>
      </c>
      <c r="AI170">
        <v>40</v>
      </c>
      <c r="AJ170" t="s">
        <v>4404</v>
      </c>
      <c r="AK170" t="s">
        <v>4405</v>
      </c>
      <c r="AL170" t="s">
        <v>4406</v>
      </c>
    </row>
    <row r="171" spans="1:38" ht="12.75">
      <c r="A171">
        <v>1</v>
      </c>
      <c r="B171">
        <v>1</v>
      </c>
      <c r="C171">
        <v>1</v>
      </c>
      <c r="F171" t="s">
        <v>4407</v>
      </c>
      <c r="H171" t="s">
        <v>4408</v>
      </c>
      <c r="J171" t="s">
        <v>4409</v>
      </c>
      <c r="K171" t="s">
        <v>4410</v>
      </c>
      <c r="N171" t="s">
        <v>4411</v>
      </c>
      <c r="R171" t="s">
        <v>4412</v>
      </c>
      <c r="S171" t="s">
        <v>4413</v>
      </c>
      <c r="T171" t="s">
        <v>4414</v>
      </c>
      <c r="U171" t="s">
        <v>4415</v>
      </c>
      <c r="V171" t="s">
        <v>4416</v>
      </c>
      <c r="W171" t="s">
        <v>4417</v>
      </c>
      <c r="X171" t="s">
        <v>4418</v>
      </c>
      <c r="Y171" t="s">
        <v>4419</v>
      </c>
      <c r="Z171" t="s">
        <v>4420</v>
      </c>
      <c r="AA171" t="s">
        <v>4421</v>
      </c>
      <c r="AD171" t="s">
        <v>4422</v>
      </c>
      <c r="AE171" t="s">
        <v>4423</v>
      </c>
      <c r="AF171" t="s">
        <v>4424</v>
      </c>
      <c r="AG171" t="s">
        <v>4425</v>
      </c>
      <c r="AH171" s="3">
        <v>5</v>
      </c>
      <c r="AI171">
        <v>40</v>
      </c>
      <c r="AJ171" t="s">
        <v>4426</v>
      </c>
      <c r="AK171" t="s">
        <v>4427</v>
      </c>
      <c r="AL171" t="s">
        <v>4428</v>
      </c>
    </row>
    <row r="172" spans="1:38" ht="12.75">
      <c r="A172">
        <v>1</v>
      </c>
      <c r="B172">
        <v>1</v>
      </c>
      <c r="C172">
        <v>1</v>
      </c>
      <c r="D172">
        <v>1</v>
      </c>
      <c r="F172" t="s">
        <v>4429</v>
      </c>
      <c r="G172" t="s">
        <v>4430</v>
      </c>
      <c r="H172" t="s">
        <v>4431</v>
      </c>
      <c r="I172" t="s">
        <v>4432</v>
      </c>
      <c r="J172" t="s">
        <v>4433</v>
      </c>
      <c r="K172" t="s">
        <v>4434</v>
      </c>
      <c r="L172" t="s">
        <v>4435</v>
      </c>
      <c r="M172" t="s">
        <v>4436</v>
      </c>
      <c r="N172" t="s">
        <v>4437</v>
      </c>
      <c r="O172" t="s">
        <v>4438</v>
      </c>
      <c r="R172" t="s">
        <v>4439</v>
      </c>
      <c r="S172" t="s">
        <v>4440</v>
      </c>
      <c r="T172" t="s">
        <v>4441</v>
      </c>
      <c r="U172" t="s">
        <v>4442</v>
      </c>
      <c r="V172" t="s">
        <v>4443</v>
      </c>
      <c r="W172" t="s">
        <v>4444</v>
      </c>
      <c r="X172" t="s">
        <v>4445</v>
      </c>
      <c r="Y172" t="s">
        <v>4446</v>
      </c>
      <c r="Z172" t="s">
        <v>4447</v>
      </c>
      <c r="AA172" t="s">
        <v>4448</v>
      </c>
      <c r="AD172" t="s">
        <v>4449</v>
      </c>
      <c r="AF172" t="s">
        <v>4450</v>
      </c>
      <c r="AH172" s="3" t="s">
        <v>4451</v>
      </c>
      <c r="AI172">
        <v>40</v>
      </c>
      <c r="AJ172" t="s">
        <v>4452</v>
      </c>
      <c r="AK172" t="s">
        <v>4453</v>
      </c>
      <c r="AL172" t="s">
        <v>4454</v>
      </c>
    </row>
    <row r="173" spans="3:38" ht="12.75">
      <c r="C173">
        <v>1</v>
      </c>
      <c r="E173">
        <v>1</v>
      </c>
      <c r="F173" t="s">
        <v>4455</v>
      </c>
      <c r="G173" t="s">
        <v>4456</v>
      </c>
      <c r="H173" t="s">
        <v>4457</v>
      </c>
      <c r="I173" t="s">
        <v>4458</v>
      </c>
      <c r="J173" t="s">
        <v>4459</v>
      </c>
      <c r="K173" t="s">
        <v>4460</v>
      </c>
      <c r="L173" t="s">
        <v>4461</v>
      </c>
      <c r="M173" t="s">
        <v>4462</v>
      </c>
      <c r="N173" t="s">
        <v>4463</v>
      </c>
      <c r="O173" t="s">
        <v>4464</v>
      </c>
      <c r="R173" t="s">
        <v>4465</v>
      </c>
      <c r="S173" t="s">
        <v>4466</v>
      </c>
      <c r="T173" t="s">
        <v>4467</v>
      </c>
      <c r="U173" t="s">
        <v>4468</v>
      </c>
      <c r="V173" t="s">
        <v>4469</v>
      </c>
      <c r="W173" t="s">
        <v>4470</v>
      </c>
      <c r="X173" t="s">
        <v>4471</v>
      </c>
      <c r="Y173" t="s">
        <v>4472</v>
      </c>
      <c r="Z173" t="s">
        <v>4473</v>
      </c>
      <c r="AA173" t="s">
        <v>4474</v>
      </c>
      <c r="AD173" t="s">
        <v>4475</v>
      </c>
      <c r="AF173" t="s">
        <v>4476</v>
      </c>
      <c r="AH173" s="3" t="s">
        <v>4477</v>
      </c>
      <c r="AI173">
        <v>40</v>
      </c>
      <c r="AJ173" t="s">
        <v>4478</v>
      </c>
      <c r="AK173" t="s">
        <v>4479</v>
      </c>
      <c r="AL173" t="s">
        <v>4480</v>
      </c>
    </row>
    <row r="174" spans="3:39" ht="12.75">
      <c r="C174">
        <v>1</v>
      </c>
      <c r="D174">
        <v>1</v>
      </c>
      <c r="F174" t="s">
        <v>4481</v>
      </c>
      <c r="G174" t="s">
        <v>4482</v>
      </c>
      <c r="H174" t="s">
        <v>4483</v>
      </c>
      <c r="I174" t="s">
        <v>4484</v>
      </c>
      <c r="J174" t="s">
        <v>4485</v>
      </c>
      <c r="K174" t="s">
        <v>4486</v>
      </c>
      <c r="L174" t="s">
        <v>4487</v>
      </c>
      <c r="M174" t="s">
        <v>4488</v>
      </c>
      <c r="N174" t="s">
        <v>4489</v>
      </c>
      <c r="O174" t="s">
        <v>4490</v>
      </c>
      <c r="R174" t="s">
        <v>4491</v>
      </c>
      <c r="S174" t="s">
        <v>4492</v>
      </c>
      <c r="U174" t="s">
        <v>4493</v>
      </c>
      <c r="W174" t="s">
        <v>4494</v>
      </c>
      <c r="X174" t="s">
        <v>4495</v>
      </c>
      <c r="Y174" t="s">
        <v>4496</v>
      </c>
      <c r="Z174" t="s">
        <v>4497</v>
      </c>
      <c r="AA174" t="s">
        <v>4498</v>
      </c>
      <c r="AC174" t="s">
        <v>4499</v>
      </c>
      <c r="AD174" t="s">
        <v>4500</v>
      </c>
      <c r="AE174" t="s">
        <v>4501</v>
      </c>
      <c r="AF174" t="s">
        <v>4502</v>
      </c>
      <c r="AG174" t="s">
        <v>4503</v>
      </c>
      <c r="AH174" s="3">
        <v>5</v>
      </c>
      <c r="AI174">
        <v>14</v>
      </c>
      <c r="AJ174" t="s">
        <v>4504</v>
      </c>
      <c r="AK174" t="s">
        <v>4505</v>
      </c>
      <c r="AM174" t="s">
        <v>4506</v>
      </c>
    </row>
    <row r="175" spans="1:38" ht="12.75">
      <c r="A175">
        <v>1</v>
      </c>
      <c r="B175">
        <v>1</v>
      </c>
      <c r="C175">
        <v>1</v>
      </c>
      <c r="D175">
        <v>1</v>
      </c>
      <c r="F175" t="s">
        <v>4507</v>
      </c>
      <c r="G175" t="s">
        <v>4508</v>
      </c>
      <c r="H175" t="s">
        <v>4509</v>
      </c>
      <c r="I175" t="s">
        <v>4510</v>
      </c>
      <c r="J175" t="s">
        <v>4511</v>
      </c>
      <c r="K175" t="s">
        <v>4512</v>
      </c>
      <c r="L175" t="s">
        <v>4513</v>
      </c>
      <c r="M175" t="s">
        <v>4514</v>
      </c>
      <c r="N175" t="s">
        <v>4515</v>
      </c>
      <c r="O175" t="s">
        <v>4516</v>
      </c>
      <c r="P175" t="s">
        <v>4517</v>
      </c>
      <c r="S175" t="s">
        <v>4518</v>
      </c>
      <c r="T175" t="s">
        <v>4519</v>
      </c>
      <c r="U175" t="s">
        <v>4520</v>
      </c>
      <c r="V175" t="s">
        <v>4521</v>
      </c>
      <c r="W175" t="s">
        <v>4522</v>
      </c>
      <c r="X175" t="s">
        <v>4523</v>
      </c>
      <c r="Y175" t="s">
        <v>4524</v>
      </c>
      <c r="Z175" t="s">
        <v>4525</v>
      </c>
      <c r="AA175" t="s">
        <v>4526</v>
      </c>
      <c r="AB175" t="s">
        <v>4527</v>
      </c>
      <c r="AD175" t="s">
        <v>4528</v>
      </c>
      <c r="AF175" t="s">
        <v>4529</v>
      </c>
      <c r="AH175" s="3">
        <v>5</v>
      </c>
      <c r="AI175">
        <v>40</v>
      </c>
      <c r="AJ175" t="s">
        <v>4530</v>
      </c>
      <c r="AK175" t="s">
        <v>4531</v>
      </c>
      <c r="AL175" t="s">
        <v>4532</v>
      </c>
    </row>
    <row r="176" spans="1:38" ht="12.75">
      <c r="A176">
        <v>1</v>
      </c>
      <c r="B176">
        <v>1</v>
      </c>
      <c r="C176">
        <v>1</v>
      </c>
      <c r="D176">
        <v>1</v>
      </c>
      <c r="F176" t="s">
        <v>4533</v>
      </c>
      <c r="G176" t="s">
        <v>4534</v>
      </c>
      <c r="H176" t="s">
        <v>4535</v>
      </c>
      <c r="I176" t="s">
        <v>4536</v>
      </c>
      <c r="J176" t="s">
        <v>4537</v>
      </c>
      <c r="K176" t="s">
        <v>4538</v>
      </c>
      <c r="L176" t="s">
        <v>4539</v>
      </c>
      <c r="M176" t="s">
        <v>4540</v>
      </c>
      <c r="N176" t="s">
        <v>4541</v>
      </c>
      <c r="O176" t="s">
        <v>4542</v>
      </c>
      <c r="R176" t="s">
        <v>4543</v>
      </c>
      <c r="S176" t="s">
        <v>4544</v>
      </c>
      <c r="T176" t="s">
        <v>4545</v>
      </c>
      <c r="U176" t="s">
        <v>4546</v>
      </c>
      <c r="V176" t="s">
        <v>4547</v>
      </c>
      <c r="W176" t="s">
        <v>4548</v>
      </c>
      <c r="X176" t="s">
        <v>4549</v>
      </c>
      <c r="Y176" t="s">
        <v>4550</v>
      </c>
      <c r="Z176" t="s">
        <v>4551</v>
      </c>
      <c r="AA176" t="s">
        <v>4552</v>
      </c>
      <c r="AD176" t="s">
        <v>4553</v>
      </c>
      <c r="AE176" t="s">
        <v>4554</v>
      </c>
      <c r="AF176" t="s">
        <v>4555</v>
      </c>
      <c r="AH176" s="3" t="s">
        <v>4556</v>
      </c>
      <c r="AI176">
        <v>40</v>
      </c>
      <c r="AJ176" t="s">
        <v>4557</v>
      </c>
      <c r="AK176" t="s">
        <v>4558</v>
      </c>
      <c r="AL176" t="s">
        <v>4559</v>
      </c>
    </row>
    <row r="177" spans="1:38" ht="12.75">
      <c r="A177">
        <v>1</v>
      </c>
      <c r="C177">
        <v>1</v>
      </c>
      <c r="D177">
        <v>1</v>
      </c>
      <c r="F177" t="s">
        <v>4560</v>
      </c>
      <c r="G177" t="s">
        <v>4561</v>
      </c>
      <c r="H177" t="s">
        <v>4562</v>
      </c>
      <c r="I177" t="s">
        <v>4563</v>
      </c>
      <c r="J177" t="s">
        <v>4564</v>
      </c>
      <c r="K177" t="s">
        <v>4565</v>
      </c>
      <c r="L177" t="s">
        <v>4566</v>
      </c>
      <c r="M177" t="s">
        <v>4567</v>
      </c>
      <c r="N177" t="s">
        <v>4568</v>
      </c>
      <c r="O177" t="s">
        <v>4569</v>
      </c>
      <c r="R177" t="s">
        <v>4570</v>
      </c>
      <c r="S177" t="s">
        <v>4571</v>
      </c>
      <c r="T177" t="s">
        <v>4572</v>
      </c>
      <c r="U177" t="s">
        <v>4573</v>
      </c>
      <c r="V177" t="s">
        <v>4574</v>
      </c>
      <c r="W177" t="s">
        <v>4575</v>
      </c>
      <c r="X177" t="s">
        <v>4576</v>
      </c>
      <c r="Y177" t="s">
        <v>4577</v>
      </c>
      <c r="Z177" t="s">
        <v>4578</v>
      </c>
      <c r="AA177" t="s">
        <v>4579</v>
      </c>
      <c r="AD177" t="s">
        <v>4580</v>
      </c>
      <c r="AF177" t="s">
        <v>4581</v>
      </c>
      <c r="AH177" s="3" t="s">
        <v>4582</v>
      </c>
      <c r="AI177">
        <v>40</v>
      </c>
      <c r="AJ177" t="s">
        <v>4583</v>
      </c>
      <c r="AK177" t="s">
        <v>4584</v>
      </c>
      <c r="AL177" t="s">
        <v>4585</v>
      </c>
    </row>
    <row r="178" spans="1:38" ht="12.75">
      <c r="A178">
        <v>1</v>
      </c>
      <c r="B178">
        <v>1</v>
      </c>
      <c r="C178">
        <v>1</v>
      </c>
      <c r="D178">
        <v>1</v>
      </c>
      <c r="E178">
        <v>1</v>
      </c>
      <c r="G178" t="s">
        <v>4586</v>
      </c>
      <c r="H178" t="s">
        <v>4587</v>
      </c>
      <c r="I178" t="s">
        <v>4588</v>
      </c>
      <c r="R178" t="s">
        <v>4589</v>
      </c>
      <c r="S178" t="s">
        <v>4590</v>
      </c>
      <c r="T178" t="s">
        <v>4591</v>
      </c>
      <c r="U178" t="s">
        <v>4592</v>
      </c>
      <c r="V178" t="s">
        <v>4593</v>
      </c>
      <c r="W178" t="s">
        <v>4594</v>
      </c>
      <c r="X178" t="s">
        <v>4595</v>
      </c>
      <c r="Y178" t="s">
        <v>4596</v>
      </c>
      <c r="Z178" t="s">
        <v>4597</v>
      </c>
      <c r="AA178" t="s">
        <v>4598</v>
      </c>
      <c r="AD178" t="s">
        <v>4599</v>
      </c>
      <c r="AF178" t="s">
        <v>4600</v>
      </c>
      <c r="AH178" s="3" t="s">
        <v>4601</v>
      </c>
      <c r="AI178">
        <v>1</v>
      </c>
      <c r="AJ178" t="s">
        <v>4602</v>
      </c>
      <c r="AK178" t="s">
        <v>4603</v>
      </c>
      <c r="AL178" t="s">
        <v>4604</v>
      </c>
    </row>
    <row r="179" spans="1:38" ht="12.75">
      <c r="A179">
        <v>1</v>
      </c>
      <c r="E179">
        <v>1</v>
      </c>
      <c r="F179" t="s">
        <v>4605</v>
      </c>
      <c r="G179" t="s">
        <v>4606</v>
      </c>
      <c r="H179" t="s">
        <v>4607</v>
      </c>
      <c r="I179" t="s">
        <v>4608</v>
      </c>
      <c r="J179" t="s">
        <v>4609</v>
      </c>
      <c r="K179" t="s">
        <v>4610</v>
      </c>
      <c r="L179" t="s">
        <v>4611</v>
      </c>
      <c r="M179" t="s">
        <v>4612</v>
      </c>
      <c r="N179" t="s">
        <v>4613</v>
      </c>
      <c r="O179" t="s">
        <v>4614</v>
      </c>
      <c r="R179" t="s">
        <v>4615</v>
      </c>
      <c r="S179" t="s">
        <v>4616</v>
      </c>
      <c r="T179" t="s">
        <v>4617</v>
      </c>
      <c r="U179" t="s">
        <v>4618</v>
      </c>
      <c r="V179" t="s">
        <v>4619</v>
      </c>
      <c r="W179" t="s">
        <v>4620</v>
      </c>
      <c r="X179" t="s">
        <v>4621</v>
      </c>
      <c r="Y179" t="s">
        <v>4622</v>
      </c>
      <c r="Z179" t="s">
        <v>4623</v>
      </c>
      <c r="AA179" t="s">
        <v>4624</v>
      </c>
      <c r="AD179" t="s">
        <v>4625</v>
      </c>
      <c r="AF179" t="s">
        <v>4626</v>
      </c>
      <c r="AH179" s="3">
        <v>5</v>
      </c>
      <c r="AI179">
        <v>40</v>
      </c>
      <c r="AJ179" t="s">
        <v>4627</v>
      </c>
      <c r="AK179" t="s">
        <v>4628</v>
      </c>
      <c r="AL179" t="s">
        <v>4629</v>
      </c>
    </row>
    <row r="180" spans="1:38" ht="12.75">
      <c r="A180">
        <v>1</v>
      </c>
      <c r="C180">
        <v>1</v>
      </c>
      <c r="D180">
        <v>1</v>
      </c>
      <c r="E180">
        <v>1</v>
      </c>
      <c r="F180" t="s">
        <v>4630</v>
      </c>
      <c r="G180" t="s">
        <v>4631</v>
      </c>
      <c r="H180" t="s">
        <v>4632</v>
      </c>
      <c r="I180" t="s">
        <v>4633</v>
      </c>
      <c r="J180" t="s">
        <v>4634</v>
      </c>
      <c r="K180" t="s">
        <v>4635</v>
      </c>
      <c r="L180" t="s">
        <v>4636</v>
      </c>
      <c r="M180" t="s">
        <v>4637</v>
      </c>
      <c r="N180" t="s">
        <v>4638</v>
      </c>
      <c r="O180" t="s">
        <v>4639</v>
      </c>
      <c r="R180" t="s">
        <v>4640</v>
      </c>
      <c r="S180" t="s">
        <v>4641</v>
      </c>
      <c r="T180" t="s">
        <v>4642</v>
      </c>
      <c r="U180" t="s">
        <v>4643</v>
      </c>
      <c r="V180" t="s">
        <v>4644</v>
      </c>
      <c r="W180" t="s">
        <v>4645</v>
      </c>
      <c r="X180" t="s">
        <v>4646</v>
      </c>
      <c r="Y180" t="s">
        <v>4647</v>
      </c>
      <c r="Z180" t="s">
        <v>4648</v>
      </c>
      <c r="AA180" t="s">
        <v>4649</v>
      </c>
      <c r="AD180" t="s">
        <v>4650</v>
      </c>
      <c r="AE180" t="s">
        <v>4651</v>
      </c>
      <c r="AF180" t="s">
        <v>4652</v>
      </c>
      <c r="AH180" s="3">
        <v>3</v>
      </c>
      <c r="AI180">
        <v>1</v>
      </c>
      <c r="AJ180" t="s">
        <v>4653</v>
      </c>
      <c r="AK180" t="s">
        <v>4654</v>
      </c>
      <c r="AL180" t="s">
        <v>4655</v>
      </c>
    </row>
    <row r="181" spans="1:38" ht="12.75">
      <c r="A181">
        <v>1</v>
      </c>
      <c r="B181">
        <v>1</v>
      </c>
      <c r="C181">
        <v>1</v>
      </c>
      <c r="D181">
        <v>1</v>
      </c>
      <c r="E181">
        <v>1</v>
      </c>
      <c r="F181" t="s">
        <v>4656</v>
      </c>
      <c r="G181" t="s">
        <v>4657</v>
      </c>
      <c r="H181" t="s">
        <v>4658</v>
      </c>
      <c r="I181" t="s">
        <v>4659</v>
      </c>
      <c r="J181" t="s">
        <v>4660</v>
      </c>
      <c r="K181" t="s">
        <v>4661</v>
      </c>
      <c r="L181" t="s">
        <v>4662</v>
      </c>
      <c r="M181" t="s">
        <v>4663</v>
      </c>
      <c r="N181" t="s">
        <v>4664</v>
      </c>
      <c r="O181" t="s">
        <v>4665</v>
      </c>
      <c r="R181" t="s">
        <v>4666</v>
      </c>
      <c r="S181" t="s">
        <v>4667</v>
      </c>
      <c r="T181" t="s">
        <v>4668</v>
      </c>
      <c r="U181" t="s">
        <v>4669</v>
      </c>
      <c r="V181" t="s">
        <v>4670</v>
      </c>
      <c r="W181" t="s">
        <v>4671</v>
      </c>
      <c r="X181" t="s">
        <v>4672</v>
      </c>
      <c r="Y181" t="s">
        <v>4673</v>
      </c>
      <c r="Z181" t="s">
        <v>4674</v>
      </c>
      <c r="AA181" t="s">
        <v>4675</v>
      </c>
      <c r="AD181" t="s">
        <v>4676</v>
      </c>
      <c r="AF181" t="s">
        <v>4677</v>
      </c>
      <c r="AH181" s="3" t="s">
        <v>4678</v>
      </c>
      <c r="AI181">
        <v>1</v>
      </c>
      <c r="AJ181" t="s">
        <v>4679</v>
      </c>
      <c r="AK181" t="s">
        <v>4680</v>
      </c>
      <c r="AL181" t="s">
        <v>4681</v>
      </c>
    </row>
    <row r="182" spans="1:38" ht="12.75">
      <c r="A182">
        <v>1</v>
      </c>
      <c r="C182">
        <v>1</v>
      </c>
      <c r="D182">
        <v>1</v>
      </c>
      <c r="E182">
        <v>1</v>
      </c>
      <c r="F182" t="s">
        <v>4682</v>
      </c>
      <c r="G182" t="s">
        <v>4683</v>
      </c>
      <c r="H182" t="s">
        <v>4684</v>
      </c>
      <c r="I182" t="s">
        <v>4685</v>
      </c>
      <c r="J182" t="s">
        <v>4686</v>
      </c>
      <c r="K182" t="s">
        <v>4687</v>
      </c>
      <c r="L182" t="s">
        <v>4688</v>
      </c>
      <c r="M182" t="s">
        <v>4689</v>
      </c>
      <c r="N182" t="s">
        <v>4690</v>
      </c>
      <c r="O182" t="s">
        <v>4691</v>
      </c>
      <c r="R182" t="s">
        <v>4692</v>
      </c>
      <c r="S182" t="s">
        <v>4693</v>
      </c>
      <c r="T182" t="s">
        <v>4694</v>
      </c>
      <c r="U182" t="s">
        <v>4695</v>
      </c>
      <c r="V182" t="s">
        <v>4696</v>
      </c>
      <c r="W182" t="s">
        <v>4697</v>
      </c>
      <c r="X182" t="s">
        <v>4698</v>
      </c>
      <c r="Y182" t="s">
        <v>4699</v>
      </c>
      <c r="Z182" t="s">
        <v>4700</v>
      </c>
      <c r="AA182" t="s">
        <v>4701</v>
      </c>
      <c r="AB182" t="s">
        <v>4702</v>
      </c>
      <c r="AC182" t="s">
        <v>4703</v>
      </c>
      <c r="AD182" t="s">
        <v>4704</v>
      </c>
      <c r="AF182" t="s">
        <v>4705</v>
      </c>
      <c r="AH182" s="3" t="s">
        <v>4706</v>
      </c>
      <c r="AI182">
        <v>1</v>
      </c>
      <c r="AJ182" t="s">
        <v>4707</v>
      </c>
      <c r="AK182" t="s">
        <v>4708</v>
      </c>
      <c r="AL182" t="s">
        <v>4709</v>
      </c>
    </row>
    <row r="183" spans="1:38" ht="12.75">
      <c r="A183">
        <v>1</v>
      </c>
      <c r="C183">
        <v>1</v>
      </c>
      <c r="D183">
        <v>1</v>
      </c>
      <c r="E183">
        <v>1</v>
      </c>
      <c r="F183" t="s">
        <v>4710</v>
      </c>
      <c r="G183" t="s">
        <v>4711</v>
      </c>
      <c r="H183" t="s">
        <v>4712</v>
      </c>
      <c r="I183" t="s">
        <v>4713</v>
      </c>
      <c r="J183" t="s">
        <v>4714</v>
      </c>
      <c r="K183" t="s">
        <v>4715</v>
      </c>
      <c r="L183" t="s">
        <v>4716</v>
      </c>
      <c r="M183" t="s">
        <v>4717</v>
      </c>
      <c r="N183" t="s">
        <v>4718</v>
      </c>
      <c r="O183" t="s">
        <v>4719</v>
      </c>
      <c r="P183" t="s">
        <v>4720</v>
      </c>
      <c r="Q183" t="s">
        <v>4721</v>
      </c>
      <c r="R183" t="s">
        <v>4722</v>
      </c>
      <c r="S183" t="s">
        <v>4723</v>
      </c>
      <c r="T183" t="s">
        <v>4724</v>
      </c>
      <c r="U183" t="s">
        <v>4725</v>
      </c>
      <c r="V183" t="s">
        <v>4726</v>
      </c>
      <c r="W183" t="s">
        <v>4727</v>
      </c>
      <c r="X183" t="s">
        <v>4728</v>
      </c>
      <c r="Y183" t="s">
        <v>4729</v>
      </c>
      <c r="Z183" t="s">
        <v>4730</v>
      </c>
      <c r="AA183" t="s">
        <v>4731</v>
      </c>
      <c r="AD183" t="s">
        <v>4732</v>
      </c>
      <c r="AE183" t="s">
        <v>4733</v>
      </c>
      <c r="AF183" t="s">
        <v>4734</v>
      </c>
      <c r="AG183" t="s">
        <v>4735</v>
      </c>
      <c r="AH183" s="3" t="s">
        <v>4736</v>
      </c>
      <c r="AI183">
        <v>1</v>
      </c>
      <c r="AJ183" t="s">
        <v>4737</v>
      </c>
      <c r="AK183" t="s">
        <v>4738</v>
      </c>
      <c r="AL183" t="s">
        <v>4739</v>
      </c>
    </row>
    <row r="184" spans="3:38" ht="12.75">
      <c r="C184">
        <v>1</v>
      </c>
      <c r="D184">
        <v>1</v>
      </c>
      <c r="F184" t="s">
        <v>4740</v>
      </c>
      <c r="G184" t="s">
        <v>4741</v>
      </c>
      <c r="H184" t="s">
        <v>4742</v>
      </c>
      <c r="I184" t="s">
        <v>4743</v>
      </c>
      <c r="J184" t="s">
        <v>4744</v>
      </c>
      <c r="K184" t="s">
        <v>4745</v>
      </c>
      <c r="L184" t="s">
        <v>4746</v>
      </c>
      <c r="M184" t="s">
        <v>4747</v>
      </c>
      <c r="N184" t="s">
        <v>4748</v>
      </c>
      <c r="O184" t="s">
        <v>4749</v>
      </c>
      <c r="R184" t="s">
        <v>4750</v>
      </c>
      <c r="S184" t="s">
        <v>4751</v>
      </c>
      <c r="T184" t="s">
        <v>4752</v>
      </c>
      <c r="U184" t="s">
        <v>4753</v>
      </c>
      <c r="V184" t="s">
        <v>4754</v>
      </c>
      <c r="W184" t="s">
        <v>4755</v>
      </c>
      <c r="X184" t="s">
        <v>4756</v>
      </c>
      <c r="Y184" t="s">
        <v>4757</v>
      </c>
      <c r="Z184" t="s">
        <v>4758</v>
      </c>
      <c r="AA184" t="s">
        <v>4759</v>
      </c>
      <c r="AB184" t="s">
        <v>4760</v>
      </c>
      <c r="AC184" t="s">
        <v>4761</v>
      </c>
      <c r="AD184" t="s">
        <v>4762</v>
      </c>
      <c r="AE184" t="s">
        <v>4763</v>
      </c>
      <c r="AF184" t="s">
        <v>4764</v>
      </c>
      <c r="AH184" s="3" t="s">
        <v>4765</v>
      </c>
      <c r="AI184">
        <v>1</v>
      </c>
      <c r="AJ184" t="s">
        <v>4766</v>
      </c>
      <c r="AK184" t="s">
        <v>4767</v>
      </c>
      <c r="AL184" t="s">
        <v>4768</v>
      </c>
    </row>
    <row r="185" spans="1:38" ht="12.75">
      <c r="A185">
        <v>1</v>
      </c>
      <c r="B185">
        <v>1</v>
      </c>
      <c r="C185">
        <v>1</v>
      </c>
      <c r="D185">
        <v>1</v>
      </c>
      <c r="E185">
        <v>1</v>
      </c>
      <c r="F185" t="s">
        <v>4769</v>
      </c>
      <c r="G185" t="s">
        <v>4770</v>
      </c>
      <c r="H185" t="s">
        <v>4771</v>
      </c>
      <c r="I185" t="s">
        <v>4772</v>
      </c>
      <c r="J185" t="s">
        <v>4773</v>
      </c>
      <c r="K185" t="s">
        <v>4774</v>
      </c>
      <c r="L185" t="s">
        <v>4775</v>
      </c>
      <c r="M185" t="s">
        <v>4776</v>
      </c>
      <c r="N185" t="s">
        <v>4777</v>
      </c>
      <c r="O185" t="s">
        <v>4778</v>
      </c>
      <c r="R185" t="s">
        <v>4779</v>
      </c>
      <c r="S185" t="s">
        <v>4780</v>
      </c>
      <c r="T185" t="s">
        <v>4781</v>
      </c>
      <c r="U185" t="s">
        <v>4782</v>
      </c>
      <c r="V185" t="s">
        <v>4783</v>
      </c>
      <c r="W185" t="s">
        <v>4784</v>
      </c>
      <c r="X185" t="s">
        <v>4785</v>
      </c>
      <c r="Y185" t="s">
        <v>4786</v>
      </c>
      <c r="Z185" t="s">
        <v>4787</v>
      </c>
      <c r="AA185" t="s">
        <v>4788</v>
      </c>
      <c r="AD185" t="s">
        <v>4789</v>
      </c>
      <c r="AE185" t="s">
        <v>4790</v>
      </c>
      <c r="AF185" t="s">
        <v>4791</v>
      </c>
      <c r="AH185" s="3" t="s">
        <v>4792</v>
      </c>
      <c r="AI185">
        <v>1</v>
      </c>
      <c r="AJ185" t="s">
        <v>4793</v>
      </c>
      <c r="AK185" t="s">
        <v>4794</v>
      </c>
      <c r="AL185" t="s">
        <v>4795</v>
      </c>
    </row>
    <row r="186" spans="1:38" ht="12.75">
      <c r="A186">
        <v>1</v>
      </c>
      <c r="C186">
        <v>1</v>
      </c>
      <c r="D186">
        <v>1</v>
      </c>
      <c r="E186">
        <v>1</v>
      </c>
      <c r="F186" t="s">
        <v>4796</v>
      </c>
      <c r="G186" t="s">
        <v>4797</v>
      </c>
      <c r="H186" t="s">
        <v>4798</v>
      </c>
      <c r="I186" t="s">
        <v>4799</v>
      </c>
      <c r="J186" t="s">
        <v>4800</v>
      </c>
      <c r="K186" t="s">
        <v>4801</v>
      </c>
      <c r="L186" t="s">
        <v>4802</v>
      </c>
      <c r="M186" t="s">
        <v>4803</v>
      </c>
      <c r="N186" t="s">
        <v>4804</v>
      </c>
      <c r="O186" t="s">
        <v>4805</v>
      </c>
      <c r="R186" t="s">
        <v>4806</v>
      </c>
      <c r="S186" t="s">
        <v>4807</v>
      </c>
      <c r="T186" t="s">
        <v>4808</v>
      </c>
      <c r="U186" t="s">
        <v>4809</v>
      </c>
      <c r="V186" t="s">
        <v>4810</v>
      </c>
      <c r="W186" t="s">
        <v>4811</v>
      </c>
      <c r="X186" t="s">
        <v>4812</v>
      </c>
      <c r="Y186" t="s">
        <v>4813</v>
      </c>
      <c r="Z186" t="s">
        <v>4814</v>
      </c>
      <c r="AA186" t="s">
        <v>4815</v>
      </c>
      <c r="AD186" t="s">
        <v>4816</v>
      </c>
      <c r="AF186" t="s">
        <v>4817</v>
      </c>
      <c r="AG186" t="s">
        <v>4818</v>
      </c>
      <c r="AH186" s="3" t="s">
        <v>4819</v>
      </c>
      <c r="AI186">
        <v>1</v>
      </c>
      <c r="AJ186" t="s">
        <v>4820</v>
      </c>
      <c r="AK186" t="s">
        <v>4821</v>
      </c>
      <c r="AL186" t="s">
        <v>4822</v>
      </c>
    </row>
    <row r="187" spans="3:38" ht="12.75">
      <c r="C187">
        <v>1</v>
      </c>
      <c r="D187">
        <v>1</v>
      </c>
      <c r="E187">
        <v>1</v>
      </c>
      <c r="F187" t="s">
        <v>4823</v>
      </c>
      <c r="G187" t="s">
        <v>4824</v>
      </c>
      <c r="H187" t="s">
        <v>4825</v>
      </c>
      <c r="J187" t="s">
        <v>4826</v>
      </c>
      <c r="K187" t="s">
        <v>4827</v>
      </c>
      <c r="L187" t="s">
        <v>4828</v>
      </c>
      <c r="M187" t="s">
        <v>4829</v>
      </c>
      <c r="N187" t="s">
        <v>4830</v>
      </c>
      <c r="O187" t="s">
        <v>4831</v>
      </c>
      <c r="R187" t="s">
        <v>4832</v>
      </c>
      <c r="S187" t="s">
        <v>4833</v>
      </c>
      <c r="T187" t="s">
        <v>4834</v>
      </c>
      <c r="U187" t="s">
        <v>4835</v>
      </c>
      <c r="V187" t="s">
        <v>4836</v>
      </c>
      <c r="W187" t="s">
        <v>4837</v>
      </c>
      <c r="X187" t="s">
        <v>4838</v>
      </c>
      <c r="Y187" t="s">
        <v>4839</v>
      </c>
      <c r="Z187" t="s">
        <v>4840</v>
      </c>
      <c r="AA187" t="s">
        <v>4841</v>
      </c>
      <c r="AD187" t="s">
        <v>4842</v>
      </c>
      <c r="AF187" t="s">
        <v>4843</v>
      </c>
      <c r="AH187" s="3" t="s">
        <v>4844</v>
      </c>
      <c r="AI187">
        <v>1</v>
      </c>
      <c r="AJ187" t="s">
        <v>4845</v>
      </c>
      <c r="AK187" t="s">
        <v>4846</v>
      </c>
      <c r="AL187" t="s">
        <v>4847</v>
      </c>
    </row>
    <row r="188" spans="3:38" ht="12.75">
      <c r="C188">
        <v>1</v>
      </c>
      <c r="D188">
        <v>1</v>
      </c>
      <c r="E188">
        <v>1</v>
      </c>
      <c r="F188" t="s">
        <v>4848</v>
      </c>
      <c r="G188" t="s">
        <v>4849</v>
      </c>
      <c r="H188" t="s">
        <v>4850</v>
      </c>
      <c r="I188" t="s">
        <v>4851</v>
      </c>
      <c r="J188" t="s">
        <v>4852</v>
      </c>
      <c r="K188" t="s">
        <v>4853</v>
      </c>
      <c r="L188" t="s">
        <v>4854</v>
      </c>
      <c r="M188" t="s">
        <v>4855</v>
      </c>
      <c r="N188" t="s">
        <v>4856</v>
      </c>
      <c r="O188" t="s">
        <v>4857</v>
      </c>
      <c r="R188" t="s">
        <v>4858</v>
      </c>
      <c r="S188" t="s">
        <v>4859</v>
      </c>
      <c r="T188" t="s">
        <v>4860</v>
      </c>
      <c r="U188" t="s">
        <v>4861</v>
      </c>
      <c r="V188" t="s">
        <v>4862</v>
      </c>
      <c r="W188" t="s">
        <v>4863</v>
      </c>
      <c r="X188" t="s">
        <v>4864</v>
      </c>
      <c r="Y188" t="s">
        <v>4865</v>
      </c>
      <c r="Z188" t="s">
        <v>4866</v>
      </c>
      <c r="AA188" t="s">
        <v>4867</v>
      </c>
      <c r="AD188" t="s">
        <v>4868</v>
      </c>
      <c r="AF188" t="s">
        <v>4869</v>
      </c>
      <c r="AG188" t="s">
        <v>4870</v>
      </c>
      <c r="AH188" s="3" t="s">
        <v>4871</v>
      </c>
      <c r="AI188">
        <v>1</v>
      </c>
      <c r="AJ188" t="s">
        <v>4872</v>
      </c>
      <c r="AK188" t="s">
        <v>4873</v>
      </c>
      <c r="AL188" t="s">
        <v>4874</v>
      </c>
    </row>
    <row r="189" spans="3:38" ht="12.75">
      <c r="C189">
        <v>1</v>
      </c>
      <c r="D189">
        <v>1</v>
      </c>
      <c r="E189">
        <v>1</v>
      </c>
      <c r="F189" t="s">
        <v>4875</v>
      </c>
      <c r="G189" t="s">
        <v>4876</v>
      </c>
      <c r="H189" t="s">
        <v>4877</v>
      </c>
      <c r="I189" t="s">
        <v>4878</v>
      </c>
      <c r="J189" t="s">
        <v>4879</v>
      </c>
      <c r="K189" t="s">
        <v>4880</v>
      </c>
      <c r="L189" t="s">
        <v>4881</v>
      </c>
      <c r="M189" t="s">
        <v>4882</v>
      </c>
      <c r="N189" t="s">
        <v>4883</v>
      </c>
      <c r="O189" t="s">
        <v>4884</v>
      </c>
      <c r="P189" t="s">
        <v>4885</v>
      </c>
      <c r="Q189" t="s">
        <v>4886</v>
      </c>
      <c r="R189" t="s">
        <v>4887</v>
      </c>
      <c r="S189" t="s">
        <v>4888</v>
      </c>
      <c r="T189" t="s">
        <v>4889</v>
      </c>
      <c r="U189" t="s">
        <v>4890</v>
      </c>
      <c r="V189" t="s">
        <v>4891</v>
      </c>
      <c r="W189" t="s">
        <v>4892</v>
      </c>
      <c r="X189" t="s">
        <v>4893</v>
      </c>
      <c r="Y189" t="s">
        <v>4894</v>
      </c>
      <c r="Z189" t="s">
        <v>4895</v>
      </c>
      <c r="AA189" t="s">
        <v>4896</v>
      </c>
      <c r="AD189" t="s">
        <v>4897</v>
      </c>
      <c r="AF189" t="s">
        <v>4898</v>
      </c>
      <c r="AH189" s="3">
        <v>3</v>
      </c>
      <c r="AI189">
        <v>164</v>
      </c>
      <c r="AJ189" t="s">
        <v>4899</v>
      </c>
      <c r="AK189" t="s">
        <v>4900</v>
      </c>
      <c r="AL189" t="s">
        <v>4901</v>
      </c>
    </row>
    <row r="190" spans="1:38" ht="12.75">
      <c r="A190">
        <v>1</v>
      </c>
      <c r="B190">
        <v>1</v>
      </c>
      <c r="C190">
        <v>1</v>
      </c>
      <c r="D190">
        <v>1</v>
      </c>
      <c r="F190" t="s">
        <v>4902</v>
      </c>
      <c r="G190" t="s">
        <v>4903</v>
      </c>
      <c r="H190" t="s">
        <v>4904</v>
      </c>
      <c r="I190" t="s">
        <v>4905</v>
      </c>
      <c r="J190" t="s">
        <v>4906</v>
      </c>
      <c r="K190" t="s">
        <v>4907</v>
      </c>
      <c r="L190" t="s">
        <v>4908</v>
      </c>
      <c r="M190" t="s">
        <v>4909</v>
      </c>
      <c r="N190" t="s">
        <v>4910</v>
      </c>
      <c r="O190" t="s">
        <v>4911</v>
      </c>
      <c r="R190" t="s">
        <v>4912</v>
      </c>
      <c r="S190" t="s">
        <v>4913</v>
      </c>
      <c r="T190" t="s">
        <v>4914</v>
      </c>
      <c r="U190" t="s">
        <v>4915</v>
      </c>
      <c r="V190" t="s">
        <v>4916</v>
      </c>
      <c r="W190" t="s">
        <v>4917</v>
      </c>
      <c r="X190" t="s">
        <v>4918</v>
      </c>
      <c r="Y190" t="s">
        <v>4919</v>
      </c>
      <c r="Z190" t="s">
        <v>4920</v>
      </c>
      <c r="AA190" t="s">
        <v>4921</v>
      </c>
      <c r="AB190" t="s">
        <v>4922</v>
      </c>
      <c r="AC190" t="s">
        <v>4923</v>
      </c>
      <c r="AD190" t="s">
        <v>4924</v>
      </c>
      <c r="AE190" t="s">
        <v>4925</v>
      </c>
      <c r="AF190" t="s">
        <v>4926</v>
      </c>
      <c r="AH190" s="3" t="s">
        <v>4927</v>
      </c>
      <c r="AI190">
        <v>1</v>
      </c>
      <c r="AJ190" t="s">
        <v>4928</v>
      </c>
      <c r="AK190" t="s">
        <v>4929</v>
      </c>
      <c r="AL190" t="s">
        <v>4930</v>
      </c>
    </row>
    <row r="191" spans="3:38" ht="12.75">
      <c r="C191">
        <v>1</v>
      </c>
      <c r="D191">
        <v>1</v>
      </c>
      <c r="E191">
        <v>1</v>
      </c>
      <c r="F191" t="s">
        <v>4931</v>
      </c>
      <c r="G191" t="s">
        <v>4932</v>
      </c>
      <c r="H191" t="s">
        <v>4933</v>
      </c>
      <c r="I191" t="s">
        <v>4934</v>
      </c>
      <c r="J191" t="s">
        <v>4935</v>
      </c>
      <c r="K191" t="s">
        <v>4936</v>
      </c>
      <c r="L191" t="s">
        <v>4937</v>
      </c>
      <c r="M191" t="s">
        <v>4938</v>
      </c>
      <c r="N191" t="s">
        <v>4939</v>
      </c>
      <c r="O191" t="s">
        <v>4940</v>
      </c>
      <c r="P191" t="s">
        <v>4941</v>
      </c>
      <c r="Q191" t="s">
        <v>4942</v>
      </c>
      <c r="R191" t="s">
        <v>4943</v>
      </c>
      <c r="S191" t="s">
        <v>4944</v>
      </c>
      <c r="T191" t="s">
        <v>4945</v>
      </c>
      <c r="U191" t="s">
        <v>4946</v>
      </c>
      <c r="V191" t="s">
        <v>4947</v>
      </c>
      <c r="W191" t="s">
        <v>4948</v>
      </c>
      <c r="X191" t="s">
        <v>4949</v>
      </c>
      <c r="Y191" t="s">
        <v>4950</v>
      </c>
      <c r="Z191" t="s">
        <v>4951</v>
      </c>
      <c r="AA191" t="s">
        <v>4952</v>
      </c>
      <c r="AB191" t="s">
        <v>4953</v>
      </c>
      <c r="AC191" t="s">
        <v>4954</v>
      </c>
      <c r="AD191" t="s">
        <v>4955</v>
      </c>
      <c r="AE191" t="s">
        <v>4956</v>
      </c>
      <c r="AF191" t="s">
        <v>4957</v>
      </c>
      <c r="AH191" s="3" t="s">
        <v>4958</v>
      </c>
      <c r="AI191">
        <v>1</v>
      </c>
      <c r="AJ191" t="s">
        <v>4959</v>
      </c>
      <c r="AK191" t="s">
        <v>4960</v>
      </c>
      <c r="AL191" t="s">
        <v>4961</v>
      </c>
    </row>
    <row r="192" spans="1:38" ht="12.75">
      <c r="A192">
        <v>1</v>
      </c>
      <c r="B192">
        <v>1</v>
      </c>
      <c r="C192">
        <v>1</v>
      </c>
      <c r="D192">
        <v>1</v>
      </c>
      <c r="F192" t="s">
        <v>4962</v>
      </c>
      <c r="G192" t="s">
        <v>4963</v>
      </c>
      <c r="H192" t="s">
        <v>4964</v>
      </c>
      <c r="I192" t="s">
        <v>4965</v>
      </c>
      <c r="J192" t="s">
        <v>4966</v>
      </c>
      <c r="K192" t="s">
        <v>4967</v>
      </c>
      <c r="L192" t="s">
        <v>4968</v>
      </c>
      <c r="M192" t="s">
        <v>4969</v>
      </c>
      <c r="N192" t="s">
        <v>4970</v>
      </c>
      <c r="O192" t="s">
        <v>4971</v>
      </c>
      <c r="R192" t="s">
        <v>4972</v>
      </c>
      <c r="S192" t="s">
        <v>4973</v>
      </c>
      <c r="T192" t="s">
        <v>4974</v>
      </c>
      <c r="U192" t="s">
        <v>4975</v>
      </c>
      <c r="V192" t="s">
        <v>4976</v>
      </c>
      <c r="W192" t="s">
        <v>4977</v>
      </c>
      <c r="X192" t="s">
        <v>4978</v>
      </c>
      <c r="Y192" t="s">
        <v>4979</v>
      </c>
      <c r="Z192" t="s">
        <v>4980</v>
      </c>
      <c r="AA192" t="s">
        <v>4981</v>
      </c>
      <c r="AC192" t="s">
        <v>4982</v>
      </c>
      <c r="AD192" t="s">
        <v>4983</v>
      </c>
      <c r="AF192" t="s">
        <v>4984</v>
      </c>
      <c r="AH192" s="3"/>
      <c r="AI192">
        <v>40</v>
      </c>
      <c r="AJ192" t="s">
        <v>4985</v>
      </c>
      <c r="AK192" t="s">
        <v>4986</v>
      </c>
      <c r="AL192" t="s">
        <v>4987</v>
      </c>
    </row>
    <row r="193" spans="3:38" ht="12.75">
      <c r="C193">
        <v>1</v>
      </c>
      <c r="D193">
        <v>1</v>
      </c>
      <c r="F193" t="s">
        <v>4988</v>
      </c>
      <c r="I193" t="s">
        <v>4989</v>
      </c>
      <c r="N193" t="s">
        <v>4990</v>
      </c>
      <c r="R193" t="s">
        <v>4991</v>
      </c>
      <c r="S193" t="s">
        <v>4992</v>
      </c>
      <c r="T193" t="s">
        <v>4993</v>
      </c>
      <c r="U193" t="s">
        <v>4994</v>
      </c>
      <c r="V193" t="s">
        <v>4995</v>
      </c>
      <c r="W193" t="s">
        <v>4996</v>
      </c>
      <c r="X193" t="s">
        <v>4997</v>
      </c>
      <c r="Y193" t="s">
        <v>4998</v>
      </c>
      <c r="Z193" t="s">
        <v>4999</v>
      </c>
      <c r="AA193" t="s">
        <v>5000</v>
      </c>
      <c r="AD193" t="s">
        <v>5001</v>
      </c>
      <c r="AF193" t="s">
        <v>5002</v>
      </c>
      <c r="AH193" s="3" t="s">
        <v>5003</v>
      </c>
      <c r="AI193">
        <v>1</v>
      </c>
      <c r="AJ193" t="s">
        <v>5004</v>
      </c>
      <c r="AK193" t="s">
        <v>5005</v>
      </c>
      <c r="AL193" t="s">
        <v>5006</v>
      </c>
    </row>
    <row r="194" spans="1:38" ht="12.75">
      <c r="A194">
        <v>1</v>
      </c>
      <c r="B194">
        <v>1</v>
      </c>
      <c r="C194">
        <v>1</v>
      </c>
      <c r="D194">
        <v>1</v>
      </c>
      <c r="F194" t="s">
        <v>5007</v>
      </c>
      <c r="G194" t="s">
        <v>5008</v>
      </c>
      <c r="H194" t="s">
        <v>5009</v>
      </c>
      <c r="I194" t="s">
        <v>5010</v>
      </c>
      <c r="J194" t="s">
        <v>5011</v>
      </c>
      <c r="K194" t="s">
        <v>5012</v>
      </c>
      <c r="L194" t="s">
        <v>5013</v>
      </c>
      <c r="M194" t="s">
        <v>5014</v>
      </c>
      <c r="N194" t="s">
        <v>5015</v>
      </c>
      <c r="O194" t="s">
        <v>5016</v>
      </c>
      <c r="R194" t="s">
        <v>5017</v>
      </c>
      <c r="S194" t="s">
        <v>5018</v>
      </c>
      <c r="T194" t="s">
        <v>5019</v>
      </c>
      <c r="U194" t="s">
        <v>5020</v>
      </c>
      <c r="V194" t="s">
        <v>5021</v>
      </c>
      <c r="W194" t="s">
        <v>5022</v>
      </c>
      <c r="X194" t="s">
        <v>5023</v>
      </c>
      <c r="Y194" t="s">
        <v>5024</v>
      </c>
      <c r="Z194" t="s">
        <v>5025</v>
      </c>
      <c r="AA194" t="s">
        <v>5026</v>
      </c>
      <c r="AD194" t="s">
        <v>5027</v>
      </c>
      <c r="AF194" t="s">
        <v>5028</v>
      </c>
      <c r="AG194" t="s">
        <v>5029</v>
      </c>
      <c r="AH194" s="3" t="s">
        <v>5030</v>
      </c>
      <c r="AI194">
        <v>1</v>
      </c>
      <c r="AJ194" t="s">
        <v>5031</v>
      </c>
      <c r="AK194" t="s">
        <v>5032</v>
      </c>
      <c r="AL194" t="s">
        <v>5033</v>
      </c>
    </row>
    <row r="195" spans="3:38" ht="12.75">
      <c r="C195">
        <v>1</v>
      </c>
      <c r="D195">
        <v>1</v>
      </c>
      <c r="E195">
        <v>1</v>
      </c>
      <c r="F195" t="s">
        <v>5034</v>
      </c>
      <c r="G195" t="s">
        <v>5035</v>
      </c>
      <c r="H195" t="s">
        <v>5036</v>
      </c>
      <c r="I195" t="s">
        <v>5037</v>
      </c>
      <c r="J195" t="s">
        <v>5038</v>
      </c>
      <c r="K195" t="s">
        <v>5039</v>
      </c>
      <c r="L195" t="s">
        <v>5040</v>
      </c>
      <c r="M195" t="s">
        <v>5041</v>
      </c>
      <c r="N195" t="s">
        <v>5042</v>
      </c>
      <c r="O195" t="s">
        <v>5043</v>
      </c>
      <c r="R195" t="s">
        <v>5044</v>
      </c>
      <c r="S195" t="s">
        <v>5045</v>
      </c>
      <c r="T195" t="s">
        <v>5046</v>
      </c>
      <c r="U195" t="s">
        <v>5047</v>
      </c>
      <c r="V195" t="s">
        <v>5048</v>
      </c>
      <c r="W195" t="s">
        <v>5049</v>
      </c>
      <c r="X195" t="s">
        <v>5050</v>
      </c>
      <c r="Y195" t="s">
        <v>5051</v>
      </c>
      <c r="Z195" t="s">
        <v>5052</v>
      </c>
      <c r="AA195" t="s">
        <v>5053</v>
      </c>
      <c r="AD195" t="s">
        <v>5054</v>
      </c>
      <c r="AE195" t="s">
        <v>5055</v>
      </c>
      <c r="AF195" t="s">
        <v>5056</v>
      </c>
      <c r="AH195" s="3" t="s">
        <v>5057</v>
      </c>
      <c r="AI195">
        <v>1</v>
      </c>
      <c r="AJ195" t="s">
        <v>5058</v>
      </c>
      <c r="AK195" t="s">
        <v>5059</v>
      </c>
      <c r="AL195" t="s">
        <v>5060</v>
      </c>
    </row>
    <row r="196" spans="1:38" ht="12.75">
      <c r="A196">
        <v>1</v>
      </c>
      <c r="B196">
        <v>1</v>
      </c>
      <c r="C196">
        <v>1</v>
      </c>
      <c r="D196">
        <v>1</v>
      </c>
      <c r="E196">
        <v>1</v>
      </c>
      <c r="F196" t="s">
        <v>5061</v>
      </c>
      <c r="G196" t="s">
        <v>5062</v>
      </c>
      <c r="H196" t="s">
        <v>5063</v>
      </c>
      <c r="I196" t="s">
        <v>5064</v>
      </c>
      <c r="J196" t="s">
        <v>5065</v>
      </c>
      <c r="K196" t="s">
        <v>5066</v>
      </c>
      <c r="L196" t="s">
        <v>5067</v>
      </c>
      <c r="M196" t="s">
        <v>5068</v>
      </c>
      <c r="N196" t="s">
        <v>5069</v>
      </c>
      <c r="O196" t="s">
        <v>5070</v>
      </c>
      <c r="R196" t="s">
        <v>5071</v>
      </c>
      <c r="S196" t="s">
        <v>5072</v>
      </c>
      <c r="T196" t="s">
        <v>5073</v>
      </c>
      <c r="U196" t="s">
        <v>5074</v>
      </c>
      <c r="V196" t="s">
        <v>5075</v>
      </c>
      <c r="W196" t="s">
        <v>5076</v>
      </c>
      <c r="X196" t="s">
        <v>5077</v>
      </c>
      <c r="Y196" t="s">
        <v>5078</v>
      </c>
      <c r="Z196" t="s">
        <v>5079</v>
      </c>
      <c r="AA196" t="s">
        <v>5080</v>
      </c>
      <c r="AD196" t="s">
        <v>5081</v>
      </c>
      <c r="AF196" t="s">
        <v>5082</v>
      </c>
      <c r="AH196" s="3" t="s">
        <v>5083</v>
      </c>
      <c r="AJ196" t="s">
        <v>5084</v>
      </c>
      <c r="AK196" t="s">
        <v>5085</v>
      </c>
      <c r="AL196" t="s">
        <v>5086</v>
      </c>
    </row>
    <row r="197" spans="1:38" ht="12.75">
      <c r="A197">
        <v>1</v>
      </c>
      <c r="B197">
        <v>1</v>
      </c>
      <c r="C197">
        <v>1</v>
      </c>
      <c r="D197">
        <v>1</v>
      </c>
      <c r="F197" t="s">
        <v>5087</v>
      </c>
      <c r="G197" t="s">
        <v>5088</v>
      </c>
      <c r="H197" t="s">
        <v>5089</v>
      </c>
      <c r="I197" t="s">
        <v>5090</v>
      </c>
      <c r="J197" t="s">
        <v>5091</v>
      </c>
      <c r="K197" t="s">
        <v>5092</v>
      </c>
      <c r="L197" t="s">
        <v>5093</v>
      </c>
      <c r="M197" t="s">
        <v>5094</v>
      </c>
      <c r="N197" t="s">
        <v>5095</v>
      </c>
      <c r="O197" t="s">
        <v>5096</v>
      </c>
      <c r="R197" t="s">
        <v>5097</v>
      </c>
      <c r="S197" t="s">
        <v>5098</v>
      </c>
      <c r="T197" t="s">
        <v>5099</v>
      </c>
      <c r="U197" t="s">
        <v>5100</v>
      </c>
      <c r="V197" t="s">
        <v>5101</v>
      </c>
      <c r="W197" t="s">
        <v>5102</v>
      </c>
      <c r="X197" t="s">
        <v>5103</v>
      </c>
      <c r="Y197" t="s">
        <v>5104</v>
      </c>
      <c r="Z197" t="s">
        <v>5105</v>
      </c>
      <c r="AA197" t="s">
        <v>5106</v>
      </c>
      <c r="AD197" t="s">
        <v>5107</v>
      </c>
      <c r="AF197" t="s">
        <v>5108</v>
      </c>
      <c r="AH197" s="3" t="s">
        <v>5109</v>
      </c>
      <c r="AI197">
        <v>1</v>
      </c>
      <c r="AJ197" t="s">
        <v>5110</v>
      </c>
      <c r="AK197" t="s">
        <v>5111</v>
      </c>
      <c r="AL197" t="s">
        <v>5112</v>
      </c>
    </row>
    <row r="198" spans="3:38" ht="12.75">
      <c r="C198">
        <v>1</v>
      </c>
      <c r="D198">
        <v>1</v>
      </c>
      <c r="F198" t="s">
        <v>5113</v>
      </c>
      <c r="G198" t="s">
        <v>5114</v>
      </c>
      <c r="H198" t="s">
        <v>5115</v>
      </c>
      <c r="I198" t="s">
        <v>5116</v>
      </c>
      <c r="J198" t="s">
        <v>5117</v>
      </c>
      <c r="K198" t="s">
        <v>5118</v>
      </c>
      <c r="L198" t="s">
        <v>5119</v>
      </c>
      <c r="M198" t="s">
        <v>5120</v>
      </c>
      <c r="N198" t="s">
        <v>5121</v>
      </c>
      <c r="O198" t="s">
        <v>5122</v>
      </c>
      <c r="R198" t="s">
        <v>5123</v>
      </c>
      <c r="S198" t="s">
        <v>5124</v>
      </c>
      <c r="T198" t="s">
        <v>5125</v>
      </c>
      <c r="U198" t="s">
        <v>5126</v>
      </c>
      <c r="V198" t="s">
        <v>5127</v>
      </c>
      <c r="W198" t="s">
        <v>5128</v>
      </c>
      <c r="X198" t="s">
        <v>5129</v>
      </c>
      <c r="Y198" t="s">
        <v>5130</v>
      </c>
      <c r="Z198" t="s">
        <v>5131</v>
      </c>
      <c r="AA198" t="s">
        <v>5132</v>
      </c>
      <c r="AD198" t="s">
        <v>5133</v>
      </c>
      <c r="AF198" t="s">
        <v>5134</v>
      </c>
      <c r="AH198" s="3" t="s">
        <v>5135</v>
      </c>
      <c r="AI198">
        <v>1</v>
      </c>
      <c r="AJ198" t="s">
        <v>5136</v>
      </c>
      <c r="AK198" t="s">
        <v>5137</v>
      </c>
      <c r="AL198" t="s">
        <v>5138</v>
      </c>
    </row>
    <row r="199" spans="3:38" ht="12.75">
      <c r="C199">
        <v>1</v>
      </c>
      <c r="D199">
        <v>1</v>
      </c>
      <c r="F199" t="s">
        <v>5139</v>
      </c>
      <c r="G199" t="s">
        <v>5140</v>
      </c>
      <c r="H199" t="s">
        <v>5141</v>
      </c>
      <c r="I199" t="s">
        <v>5142</v>
      </c>
      <c r="J199" t="s">
        <v>5143</v>
      </c>
      <c r="K199" t="s">
        <v>5144</v>
      </c>
      <c r="L199" t="s">
        <v>5145</v>
      </c>
      <c r="M199" t="s">
        <v>5146</v>
      </c>
      <c r="N199" t="s">
        <v>5147</v>
      </c>
      <c r="O199" t="s">
        <v>5148</v>
      </c>
      <c r="R199" t="s">
        <v>5149</v>
      </c>
      <c r="S199" t="s">
        <v>5150</v>
      </c>
      <c r="T199" t="s">
        <v>5151</v>
      </c>
      <c r="U199" t="s">
        <v>5152</v>
      </c>
      <c r="V199" t="s">
        <v>5153</v>
      </c>
      <c r="W199" t="s">
        <v>5154</v>
      </c>
      <c r="X199" t="s">
        <v>5155</v>
      </c>
      <c r="Y199" t="s">
        <v>5156</v>
      </c>
      <c r="Z199" t="s">
        <v>5157</v>
      </c>
      <c r="AA199" t="s">
        <v>5158</v>
      </c>
      <c r="AD199" t="s">
        <v>5159</v>
      </c>
      <c r="AF199" t="s">
        <v>5160</v>
      </c>
      <c r="AH199" s="3" t="s">
        <v>5161</v>
      </c>
      <c r="AI199">
        <v>1</v>
      </c>
      <c r="AJ199" t="s">
        <v>5162</v>
      </c>
      <c r="AK199" t="s">
        <v>5163</v>
      </c>
      <c r="AL199" t="s">
        <v>5164</v>
      </c>
    </row>
    <row r="200" spans="3:38" ht="12.75">
      <c r="C200">
        <v>1</v>
      </c>
      <c r="D200">
        <v>1</v>
      </c>
      <c r="E200">
        <v>1</v>
      </c>
      <c r="F200" t="s">
        <v>5165</v>
      </c>
      <c r="I200" t="s">
        <v>5166</v>
      </c>
      <c r="M200" t="s">
        <v>5167</v>
      </c>
      <c r="N200" t="s">
        <v>5168</v>
      </c>
      <c r="O200" t="s">
        <v>5169</v>
      </c>
      <c r="R200" t="s">
        <v>5170</v>
      </c>
      <c r="S200" t="s">
        <v>5171</v>
      </c>
      <c r="T200" t="s">
        <v>5172</v>
      </c>
      <c r="U200" t="s">
        <v>5173</v>
      </c>
      <c r="V200" t="s">
        <v>5174</v>
      </c>
      <c r="W200" t="s">
        <v>5175</v>
      </c>
      <c r="X200" t="s">
        <v>5176</v>
      </c>
      <c r="Y200" t="s">
        <v>5177</v>
      </c>
      <c r="Z200" t="s">
        <v>5178</v>
      </c>
      <c r="AA200" t="s">
        <v>5179</v>
      </c>
      <c r="AD200" t="s">
        <v>5180</v>
      </c>
      <c r="AE200" t="s">
        <v>5181</v>
      </c>
      <c r="AF200" t="s">
        <v>5182</v>
      </c>
      <c r="AG200" t="s">
        <v>5183</v>
      </c>
      <c r="AH200" s="3" t="s">
        <v>5184</v>
      </c>
      <c r="AI200">
        <v>1</v>
      </c>
      <c r="AJ200" t="s">
        <v>5185</v>
      </c>
      <c r="AK200" t="s">
        <v>5186</v>
      </c>
      <c r="AL200" t="s">
        <v>5187</v>
      </c>
    </row>
    <row r="201" spans="1:38" ht="12.75">
      <c r="A201">
        <v>1</v>
      </c>
      <c r="B201">
        <v>1</v>
      </c>
      <c r="C201">
        <v>1</v>
      </c>
      <c r="D201">
        <v>1</v>
      </c>
      <c r="E201">
        <v>1</v>
      </c>
      <c r="F201" t="s">
        <v>5188</v>
      </c>
      <c r="G201" t="s">
        <v>5189</v>
      </c>
      <c r="H201" t="s">
        <v>5190</v>
      </c>
      <c r="I201" t="s">
        <v>5191</v>
      </c>
      <c r="J201" t="s">
        <v>5192</v>
      </c>
      <c r="K201" t="s">
        <v>5193</v>
      </c>
      <c r="L201" t="s">
        <v>5194</v>
      </c>
      <c r="M201" t="s">
        <v>5195</v>
      </c>
      <c r="N201" t="s">
        <v>5196</v>
      </c>
      <c r="O201" t="s">
        <v>5197</v>
      </c>
      <c r="R201" t="s">
        <v>5198</v>
      </c>
      <c r="S201" t="s">
        <v>5199</v>
      </c>
      <c r="T201" t="s">
        <v>5200</v>
      </c>
      <c r="U201" t="s">
        <v>5201</v>
      </c>
      <c r="V201" t="s">
        <v>5202</v>
      </c>
      <c r="W201" t="s">
        <v>5203</v>
      </c>
      <c r="X201" t="s">
        <v>5204</v>
      </c>
      <c r="Y201" t="s">
        <v>5205</v>
      </c>
      <c r="Z201" t="s">
        <v>5206</v>
      </c>
      <c r="AA201" t="s">
        <v>5207</v>
      </c>
      <c r="AC201" t="s">
        <v>5208</v>
      </c>
      <c r="AD201" t="s">
        <v>5209</v>
      </c>
      <c r="AF201" t="s">
        <v>5210</v>
      </c>
      <c r="AG201" t="s">
        <v>5211</v>
      </c>
      <c r="AH201" s="3" t="s">
        <v>5212</v>
      </c>
      <c r="AI201">
        <v>4</v>
      </c>
      <c r="AJ201" t="s">
        <v>5213</v>
      </c>
      <c r="AK201" t="s">
        <v>5214</v>
      </c>
      <c r="AL201" t="s">
        <v>5215</v>
      </c>
    </row>
    <row r="202" spans="1:39" ht="12.75">
      <c r="A202">
        <v>1</v>
      </c>
      <c r="B202">
        <v>1</v>
      </c>
      <c r="C202">
        <v>1</v>
      </c>
      <c r="D202">
        <v>1</v>
      </c>
      <c r="F202" t="s">
        <v>5216</v>
      </c>
      <c r="G202" t="s">
        <v>5217</v>
      </c>
      <c r="H202" t="s">
        <v>5218</v>
      </c>
      <c r="I202" t="s">
        <v>5219</v>
      </c>
      <c r="J202" t="s">
        <v>5220</v>
      </c>
      <c r="K202" t="s">
        <v>5221</v>
      </c>
      <c r="L202" t="s">
        <v>5222</v>
      </c>
      <c r="M202" t="s">
        <v>5223</v>
      </c>
      <c r="N202" t="s">
        <v>5224</v>
      </c>
      <c r="O202" t="s">
        <v>5225</v>
      </c>
      <c r="R202" t="s">
        <v>5226</v>
      </c>
      <c r="S202" t="s">
        <v>5227</v>
      </c>
      <c r="T202" t="s">
        <v>5228</v>
      </c>
      <c r="U202" t="s">
        <v>5229</v>
      </c>
      <c r="V202" t="s">
        <v>5230</v>
      </c>
      <c r="W202" t="s">
        <v>5231</v>
      </c>
      <c r="X202" t="s">
        <v>5232</v>
      </c>
      <c r="Y202" t="s">
        <v>5233</v>
      </c>
      <c r="Z202" t="s">
        <v>5234</v>
      </c>
      <c r="AA202" t="s">
        <v>5235</v>
      </c>
      <c r="AD202" t="s">
        <v>5236</v>
      </c>
      <c r="AE202" t="s">
        <v>5237</v>
      </c>
      <c r="AF202" t="s">
        <v>5238</v>
      </c>
      <c r="AH202" s="3" t="s">
        <v>5239</v>
      </c>
      <c r="AI202">
        <v>1</v>
      </c>
      <c r="AJ202" t="s">
        <v>5240</v>
      </c>
      <c r="AK202" t="s">
        <v>5241</v>
      </c>
      <c r="AL202">
        <v>10</v>
      </c>
      <c r="AM202" t="s">
        <v>5242</v>
      </c>
    </row>
    <row r="203" spans="4:38" ht="12.75">
      <c r="D203">
        <v>1</v>
      </c>
      <c r="F203" t="s">
        <v>5243</v>
      </c>
      <c r="G203" t="s">
        <v>5244</v>
      </c>
      <c r="J203" t="s">
        <v>5245</v>
      </c>
      <c r="N203" t="s">
        <v>5246</v>
      </c>
      <c r="O203" t="s">
        <v>5247</v>
      </c>
      <c r="R203" t="s">
        <v>5248</v>
      </c>
      <c r="S203" t="s">
        <v>5249</v>
      </c>
      <c r="T203" t="s">
        <v>5250</v>
      </c>
      <c r="U203" t="s">
        <v>5251</v>
      </c>
      <c r="V203" t="s">
        <v>5252</v>
      </c>
      <c r="W203" t="s">
        <v>5253</v>
      </c>
      <c r="X203" t="s">
        <v>5254</v>
      </c>
      <c r="Y203" t="s">
        <v>5255</v>
      </c>
      <c r="Z203" t="s">
        <v>5256</v>
      </c>
      <c r="AA203" t="s">
        <v>5257</v>
      </c>
      <c r="AD203" t="s">
        <v>5258</v>
      </c>
      <c r="AE203" t="s">
        <v>5259</v>
      </c>
      <c r="AF203" t="s">
        <v>5260</v>
      </c>
      <c r="AG203" t="s">
        <v>5261</v>
      </c>
      <c r="AH203" s="3" t="s">
        <v>5262</v>
      </c>
      <c r="AI203">
        <v>1</v>
      </c>
      <c r="AJ203" t="s">
        <v>5263</v>
      </c>
      <c r="AK203" t="s">
        <v>5264</v>
      </c>
      <c r="AL203" t="s">
        <v>5265</v>
      </c>
    </row>
    <row r="204" spans="1:38" ht="12.75">
      <c r="A204">
        <v>1</v>
      </c>
      <c r="B204">
        <v>1</v>
      </c>
      <c r="C204">
        <v>1</v>
      </c>
      <c r="D204">
        <v>1</v>
      </c>
      <c r="E204">
        <v>1</v>
      </c>
      <c r="F204" t="s">
        <v>5266</v>
      </c>
      <c r="G204" t="s">
        <v>5267</v>
      </c>
      <c r="H204" t="s">
        <v>5268</v>
      </c>
      <c r="I204" t="s">
        <v>5269</v>
      </c>
      <c r="J204" t="s">
        <v>5270</v>
      </c>
      <c r="K204" t="s">
        <v>5271</v>
      </c>
      <c r="L204" t="s">
        <v>5272</v>
      </c>
      <c r="M204" t="s">
        <v>5273</v>
      </c>
      <c r="N204" t="s">
        <v>5274</v>
      </c>
      <c r="O204" t="s">
        <v>5275</v>
      </c>
      <c r="R204" t="s">
        <v>5276</v>
      </c>
      <c r="S204" t="s">
        <v>5277</v>
      </c>
      <c r="T204" t="s">
        <v>5278</v>
      </c>
      <c r="U204" t="s">
        <v>5279</v>
      </c>
      <c r="V204" t="s">
        <v>5280</v>
      </c>
      <c r="W204" t="s">
        <v>5281</v>
      </c>
      <c r="X204" t="s">
        <v>5282</v>
      </c>
      <c r="Y204" t="s">
        <v>5283</v>
      </c>
      <c r="Z204" t="s">
        <v>5284</v>
      </c>
      <c r="AA204" t="s">
        <v>5285</v>
      </c>
      <c r="AD204" t="s">
        <v>5286</v>
      </c>
      <c r="AF204" t="s">
        <v>5287</v>
      </c>
      <c r="AH204" s="3" t="s">
        <v>5288</v>
      </c>
      <c r="AI204">
        <v>1</v>
      </c>
      <c r="AJ204" t="s">
        <v>5289</v>
      </c>
      <c r="AK204" t="s">
        <v>5290</v>
      </c>
      <c r="AL204" t="s">
        <v>5291</v>
      </c>
    </row>
    <row r="205" spans="1:38" ht="12.75">
      <c r="A205">
        <v>1</v>
      </c>
      <c r="C205">
        <v>1</v>
      </c>
      <c r="D205">
        <v>1</v>
      </c>
      <c r="F205" t="s">
        <v>5292</v>
      </c>
      <c r="G205" t="s">
        <v>5293</v>
      </c>
      <c r="H205" t="s">
        <v>5294</v>
      </c>
      <c r="I205" t="s">
        <v>5295</v>
      </c>
      <c r="J205" t="s">
        <v>5296</v>
      </c>
      <c r="K205" t="s">
        <v>5297</v>
      </c>
      <c r="L205" t="s">
        <v>5298</v>
      </c>
      <c r="M205" t="s">
        <v>5299</v>
      </c>
      <c r="N205" t="s">
        <v>5300</v>
      </c>
      <c r="O205" t="s">
        <v>5301</v>
      </c>
      <c r="R205" t="s">
        <v>5302</v>
      </c>
      <c r="S205" t="s">
        <v>5303</v>
      </c>
      <c r="T205" t="s">
        <v>5304</v>
      </c>
      <c r="U205" t="s">
        <v>5305</v>
      </c>
      <c r="V205" t="s">
        <v>5306</v>
      </c>
      <c r="W205" t="s">
        <v>5307</v>
      </c>
      <c r="X205" t="s">
        <v>5308</v>
      </c>
      <c r="Y205" t="s">
        <v>5309</v>
      </c>
      <c r="Z205" t="s">
        <v>5310</v>
      </c>
      <c r="AA205" t="s">
        <v>5311</v>
      </c>
      <c r="AD205" t="s">
        <v>5312</v>
      </c>
      <c r="AF205" t="s">
        <v>5313</v>
      </c>
      <c r="AH205" s="3">
        <v>5</v>
      </c>
      <c r="AI205">
        <v>1</v>
      </c>
      <c r="AJ205" t="s">
        <v>5314</v>
      </c>
      <c r="AK205" t="s">
        <v>5315</v>
      </c>
      <c r="AL205" t="s">
        <v>5316</v>
      </c>
    </row>
    <row r="206" spans="3:38" ht="12.75">
      <c r="C206">
        <v>1</v>
      </c>
      <c r="D206">
        <v>1</v>
      </c>
      <c r="E206">
        <v>1</v>
      </c>
      <c r="F206" t="s">
        <v>5317</v>
      </c>
      <c r="G206" t="s">
        <v>5318</v>
      </c>
      <c r="H206" t="s">
        <v>5319</v>
      </c>
      <c r="I206" t="s">
        <v>5320</v>
      </c>
      <c r="J206" t="s">
        <v>5321</v>
      </c>
      <c r="K206" t="s">
        <v>5322</v>
      </c>
      <c r="L206" t="s">
        <v>5323</v>
      </c>
      <c r="M206" t="s">
        <v>5324</v>
      </c>
      <c r="N206" t="s">
        <v>5325</v>
      </c>
      <c r="O206" t="s">
        <v>5326</v>
      </c>
      <c r="R206" t="s">
        <v>5327</v>
      </c>
      <c r="S206" t="s">
        <v>5328</v>
      </c>
      <c r="T206" t="s">
        <v>5329</v>
      </c>
      <c r="U206" t="s">
        <v>5330</v>
      </c>
      <c r="V206" t="s">
        <v>5331</v>
      </c>
      <c r="W206" t="s">
        <v>5332</v>
      </c>
      <c r="X206" t="s">
        <v>5333</v>
      </c>
      <c r="Y206" t="s">
        <v>5334</v>
      </c>
      <c r="Z206" t="s">
        <v>5335</v>
      </c>
      <c r="AA206" t="s">
        <v>5336</v>
      </c>
      <c r="AD206" t="s">
        <v>5337</v>
      </c>
      <c r="AE206" t="s">
        <v>5338</v>
      </c>
      <c r="AF206" t="s">
        <v>5339</v>
      </c>
      <c r="AH206" s="3" t="s">
        <v>5340</v>
      </c>
      <c r="AI206">
        <v>1</v>
      </c>
      <c r="AJ206" t="s">
        <v>5341</v>
      </c>
      <c r="AK206" t="s">
        <v>5342</v>
      </c>
      <c r="AL206" t="s">
        <v>5343</v>
      </c>
    </row>
    <row r="207" spans="1:38" ht="12.75">
      <c r="A207">
        <v>1</v>
      </c>
      <c r="B207">
        <v>1</v>
      </c>
      <c r="C207">
        <v>1</v>
      </c>
      <c r="D207">
        <v>1</v>
      </c>
      <c r="F207" t="s">
        <v>5344</v>
      </c>
      <c r="G207" t="s">
        <v>5345</v>
      </c>
      <c r="H207" t="s">
        <v>5346</v>
      </c>
      <c r="I207" t="s">
        <v>5347</v>
      </c>
      <c r="J207" t="s">
        <v>5348</v>
      </c>
      <c r="K207" t="s">
        <v>5349</v>
      </c>
      <c r="L207" t="s">
        <v>5350</v>
      </c>
      <c r="M207" t="s">
        <v>5351</v>
      </c>
      <c r="N207" t="s">
        <v>5352</v>
      </c>
      <c r="O207" t="s">
        <v>5353</v>
      </c>
      <c r="R207" t="s">
        <v>5354</v>
      </c>
      <c r="S207" t="s">
        <v>5355</v>
      </c>
      <c r="T207" t="s">
        <v>5356</v>
      </c>
      <c r="U207" t="s">
        <v>5357</v>
      </c>
      <c r="V207" t="s">
        <v>5358</v>
      </c>
      <c r="W207" t="s">
        <v>5359</v>
      </c>
      <c r="X207" t="s">
        <v>5360</v>
      </c>
      <c r="Y207" t="s">
        <v>5361</v>
      </c>
      <c r="Z207" t="s">
        <v>5362</v>
      </c>
      <c r="AA207" t="s">
        <v>5363</v>
      </c>
      <c r="AD207" t="s">
        <v>5364</v>
      </c>
      <c r="AE207" t="s">
        <v>5365</v>
      </c>
      <c r="AF207" t="s">
        <v>5366</v>
      </c>
      <c r="AH207" s="3">
        <v>5</v>
      </c>
      <c r="AI207">
        <v>40</v>
      </c>
      <c r="AJ207" t="s">
        <v>5367</v>
      </c>
      <c r="AK207" t="s">
        <v>5368</v>
      </c>
      <c r="AL207" t="s">
        <v>5369</v>
      </c>
    </row>
    <row r="208" spans="3:38" ht="12.75">
      <c r="C208">
        <v>1</v>
      </c>
      <c r="D208">
        <v>1</v>
      </c>
      <c r="F208" t="s">
        <v>5370</v>
      </c>
      <c r="G208" t="s">
        <v>5371</v>
      </c>
      <c r="H208" t="s">
        <v>5372</v>
      </c>
      <c r="I208" t="s">
        <v>5373</v>
      </c>
      <c r="J208" t="s">
        <v>5374</v>
      </c>
      <c r="K208" t="s">
        <v>5375</v>
      </c>
      <c r="L208" t="s">
        <v>5376</v>
      </c>
      <c r="M208" t="s">
        <v>5377</v>
      </c>
      <c r="N208" t="s">
        <v>5378</v>
      </c>
      <c r="O208" t="s">
        <v>5379</v>
      </c>
      <c r="R208" t="s">
        <v>5380</v>
      </c>
      <c r="S208" t="s">
        <v>5381</v>
      </c>
      <c r="T208" t="s">
        <v>5382</v>
      </c>
      <c r="U208" t="s">
        <v>5383</v>
      </c>
      <c r="V208" t="s">
        <v>5384</v>
      </c>
      <c r="W208" t="s">
        <v>5385</v>
      </c>
      <c r="X208" t="s">
        <v>5386</v>
      </c>
      <c r="Y208" t="s">
        <v>5387</v>
      </c>
      <c r="Z208" t="s">
        <v>5388</v>
      </c>
      <c r="AA208" t="s">
        <v>5389</v>
      </c>
      <c r="AD208" t="s">
        <v>5390</v>
      </c>
      <c r="AF208" t="s">
        <v>5391</v>
      </c>
      <c r="AG208" t="s">
        <v>5392</v>
      </c>
      <c r="AH208" s="3">
        <v>3</v>
      </c>
      <c r="AI208">
        <v>1</v>
      </c>
      <c r="AJ208" t="s">
        <v>5393</v>
      </c>
      <c r="AK208" t="s">
        <v>5394</v>
      </c>
      <c r="AL208" t="s">
        <v>5395</v>
      </c>
    </row>
    <row r="209" spans="1:38" ht="12.75">
      <c r="A209">
        <v>1</v>
      </c>
      <c r="B209">
        <v>1</v>
      </c>
      <c r="C209">
        <v>1</v>
      </c>
      <c r="D209">
        <v>1</v>
      </c>
      <c r="E209">
        <v>1</v>
      </c>
      <c r="F209" t="s">
        <v>5396</v>
      </c>
      <c r="K209" t="s">
        <v>5397</v>
      </c>
      <c r="N209" t="s">
        <v>5398</v>
      </c>
      <c r="R209" t="s">
        <v>5399</v>
      </c>
      <c r="S209" t="s">
        <v>5400</v>
      </c>
      <c r="T209" t="s">
        <v>5401</v>
      </c>
      <c r="U209" t="s">
        <v>5402</v>
      </c>
      <c r="V209" t="s">
        <v>5403</v>
      </c>
      <c r="W209" t="s">
        <v>5404</v>
      </c>
      <c r="X209" t="s">
        <v>5405</v>
      </c>
      <c r="Y209" t="s">
        <v>5406</v>
      </c>
      <c r="Z209" t="s">
        <v>5407</v>
      </c>
      <c r="AD209" t="s">
        <v>5408</v>
      </c>
      <c r="AF209" t="s">
        <v>5409</v>
      </c>
      <c r="AH209" s="3" t="s">
        <v>5410</v>
      </c>
      <c r="AI209">
        <v>1</v>
      </c>
      <c r="AJ209" t="s">
        <v>5411</v>
      </c>
      <c r="AK209" t="s">
        <v>5412</v>
      </c>
      <c r="AL209" t="s">
        <v>5413</v>
      </c>
    </row>
    <row r="210" spans="2:39" ht="12.75">
      <c r="B210">
        <v>1</v>
      </c>
      <c r="F210" t="s">
        <v>5414</v>
      </c>
      <c r="G210" t="s">
        <v>5415</v>
      </c>
      <c r="H210" t="s">
        <v>5416</v>
      </c>
      <c r="I210" t="s">
        <v>5417</v>
      </c>
      <c r="J210" t="s">
        <v>5418</v>
      </c>
      <c r="R210" t="s">
        <v>5419</v>
      </c>
      <c r="S210" t="s">
        <v>5420</v>
      </c>
      <c r="T210" t="s">
        <v>5421</v>
      </c>
      <c r="U210" t="s">
        <v>5422</v>
      </c>
      <c r="V210" t="s">
        <v>5423</v>
      </c>
      <c r="W210" t="s">
        <v>5424</v>
      </c>
      <c r="AA210" t="s">
        <v>5425</v>
      </c>
      <c r="AD210" t="s">
        <v>5426</v>
      </c>
      <c r="AF210" t="s">
        <v>5427</v>
      </c>
      <c r="AH210" s="3">
        <v>2</v>
      </c>
      <c r="AI210">
        <v>76</v>
      </c>
      <c r="AJ210" t="s">
        <v>5428</v>
      </c>
      <c r="AK210" t="s">
        <v>5429</v>
      </c>
      <c r="AL210" t="s">
        <v>5430</v>
      </c>
      <c r="AM210" t="s">
        <v>5431</v>
      </c>
    </row>
    <row r="211" spans="3:39" ht="12.75">
      <c r="C211">
        <v>1</v>
      </c>
      <c r="D211">
        <v>1</v>
      </c>
      <c r="E211">
        <v>1</v>
      </c>
      <c r="F211" t="s">
        <v>5432</v>
      </c>
      <c r="G211" t="s">
        <v>5433</v>
      </c>
      <c r="H211" t="s">
        <v>5434</v>
      </c>
      <c r="I211" t="s">
        <v>5435</v>
      </c>
      <c r="J211" t="s">
        <v>5436</v>
      </c>
      <c r="K211" t="s">
        <v>5437</v>
      </c>
      <c r="L211" t="s">
        <v>5438</v>
      </c>
      <c r="M211" t="s">
        <v>5439</v>
      </c>
      <c r="N211" t="s">
        <v>5440</v>
      </c>
      <c r="O211" t="s">
        <v>5441</v>
      </c>
      <c r="P211" t="s">
        <v>5442</v>
      </c>
      <c r="R211" t="s">
        <v>5443</v>
      </c>
      <c r="S211" t="s">
        <v>5444</v>
      </c>
      <c r="T211" t="s">
        <v>5445</v>
      </c>
      <c r="U211" t="s">
        <v>5446</v>
      </c>
      <c r="V211" t="s">
        <v>5447</v>
      </c>
      <c r="W211" t="s">
        <v>5448</v>
      </c>
      <c r="X211" t="s">
        <v>5449</v>
      </c>
      <c r="Y211" t="s">
        <v>5450</v>
      </c>
      <c r="Z211" t="s">
        <v>5451</v>
      </c>
      <c r="AA211" t="s">
        <v>5452</v>
      </c>
      <c r="AC211" t="s">
        <v>5453</v>
      </c>
      <c r="AD211" t="s">
        <v>5454</v>
      </c>
      <c r="AE211" t="s">
        <v>5455</v>
      </c>
      <c r="AF211" t="s">
        <v>5456</v>
      </c>
      <c r="AG211" t="s">
        <v>5457</v>
      </c>
      <c r="AH211" s="3" t="s">
        <v>5458</v>
      </c>
      <c r="AI211">
        <v>1</v>
      </c>
      <c r="AJ211" t="s">
        <v>5459</v>
      </c>
      <c r="AK211" t="s">
        <v>5460</v>
      </c>
      <c r="AL211" t="s">
        <v>5461</v>
      </c>
      <c r="AM211" t="s">
        <v>5462</v>
      </c>
    </row>
    <row r="212" spans="3:39" ht="12.75">
      <c r="C212">
        <v>1</v>
      </c>
      <c r="D212">
        <v>1</v>
      </c>
      <c r="F212" t="s">
        <v>5463</v>
      </c>
      <c r="G212" t="s">
        <v>5464</v>
      </c>
      <c r="H212" t="s">
        <v>5465</v>
      </c>
      <c r="I212" t="s">
        <v>5466</v>
      </c>
      <c r="J212" t="s">
        <v>5467</v>
      </c>
      <c r="K212" t="s">
        <v>5468</v>
      </c>
      <c r="L212" t="s">
        <v>5469</v>
      </c>
      <c r="M212" t="s">
        <v>5470</v>
      </c>
      <c r="N212" t="s">
        <v>5471</v>
      </c>
      <c r="O212" t="s">
        <v>5472</v>
      </c>
      <c r="R212" t="s">
        <v>5473</v>
      </c>
      <c r="S212" t="s">
        <v>5474</v>
      </c>
      <c r="T212" t="s">
        <v>5475</v>
      </c>
      <c r="U212" t="s">
        <v>5476</v>
      </c>
      <c r="V212" t="s">
        <v>5477</v>
      </c>
      <c r="W212" t="s">
        <v>5478</v>
      </c>
      <c r="X212" t="s">
        <v>5479</v>
      </c>
      <c r="Y212" t="s">
        <v>5480</v>
      </c>
      <c r="Z212" t="s">
        <v>5481</v>
      </c>
      <c r="AA212" t="s">
        <v>5482</v>
      </c>
      <c r="AB212" t="s">
        <v>5483</v>
      </c>
      <c r="AC212" t="s">
        <v>5484</v>
      </c>
      <c r="AD212" t="s">
        <v>5485</v>
      </c>
      <c r="AE212" t="s">
        <v>5486</v>
      </c>
      <c r="AF212" t="s">
        <v>5487</v>
      </c>
      <c r="AH212" s="3">
        <v>3</v>
      </c>
      <c r="AI212">
        <v>58</v>
      </c>
      <c r="AJ212" t="s">
        <v>5488</v>
      </c>
      <c r="AK212" t="s">
        <v>5489</v>
      </c>
      <c r="AL212">
        <v>10</v>
      </c>
      <c r="AM212" t="s">
        <v>5490</v>
      </c>
    </row>
    <row r="213" spans="1:38" ht="12.75">
      <c r="A213">
        <v>1</v>
      </c>
      <c r="C213">
        <v>1</v>
      </c>
      <c r="F213" t="s">
        <v>5491</v>
      </c>
      <c r="G213" t="s">
        <v>5492</v>
      </c>
      <c r="H213" t="s">
        <v>5493</v>
      </c>
      <c r="I213" t="s">
        <v>5494</v>
      </c>
      <c r="J213" t="s">
        <v>5495</v>
      </c>
      <c r="K213" t="s">
        <v>5496</v>
      </c>
      <c r="L213" t="s">
        <v>5497</v>
      </c>
      <c r="M213" t="s">
        <v>5498</v>
      </c>
      <c r="N213" t="s">
        <v>5499</v>
      </c>
      <c r="O213" t="s">
        <v>5500</v>
      </c>
      <c r="P213" t="s">
        <v>5501</v>
      </c>
      <c r="Q213" t="s">
        <v>5502</v>
      </c>
      <c r="R213" t="s">
        <v>5503</v>
      </c>
      <c r="S213" t="s">
        <v>5504</v>
      </c>
      <c r="T213" t="s">
        <v>5505</v>
      </c>
      <c r="U213" t="s">
        <v>5506</v>
      </c>
      <c r="V213" t="s">
        <v>5507</v>
      </c>
      <c r="W213" t="s">
        <v>5508</v>
      </c>
      <c r="X213" t="s">
        <v>5509</v>
      </c>
      <c r="Y213" t="s">
        <v>5510</v>
      </c>
      <c r="Z213" t="s">
        <v>5511</v>
      </c>
      <c r="AA213" t="s">
        <v>5512</v>
      </c>
      <c r="AB213" t="s">
        <v>5513</v>
      </c>
      <c r="AC213" t="s">
        <v>5514</v>
      </c>
      <c r="AD213" t="s">
        <v>5515</v>
      </c>
      <c r="AE213" t="s">
        <v>5516</v>
      </c>
      <c r="AF213" t="s">
        <v>5517</v>
      </c>
      <c r="AH213" s="3">
        <v>4</v>
      </c>
      <c r="AI213">
        <v>40</v>
      </c>
      <c r="AJ213" t="s">
        <v>5518</v>
      </c>
      <c r="AK213" t="s">
        <v>5519</v>
      </c>
      <c r="AL213" t="s">
        <v>5520</v>
      </c>
    </row>
    <row r="214" spans="3:38" ht="12.75">
      <c r="C214">
        <v>1</v>
      </c>
      <c r="D214">
        <v>1</v>
      </c>
      <c r="E214">
        <v>1</v>
      </c>
      <c r="F214" t="s">
        <v>5521</v>
      </c>
      <c r="G214" t="s">
        <v>5522</v>
      </c>
      <c r="H214" t="s">
        <v>5523</v>
      </c>
      <c r="I214" t="s">
        <v>5524</v>
      </c>
      <c r="J214" t="s">
        <v>5525</v>
      </c>
      <c r="K214" t="s">
        <v>5526</v>
      </c>
      <c r="L214" t="s">
        <v>5527</v>
      </c>
      <c r="M214" t="s">
        <v>5528</v>
      </c>
      <c r="N214" t="s">
        <v>5529</v>
      </c>
      <c r="O214" t="s">
        <v>5530</v>
      </c>
      <c r="R214" t="s">
        <v>5531</v>
      </c>
      <c r="S214" t="s">
        <v>5532</v>
      </c>
      <c r="T214" t="s">
        <v>5533</v>
      </c>
      <c r="U214" t="s">
        <v>5534</v>
      </c>
      <c r="V214" t="s">
        <v>5535</v>
      </c>
      <c r="W214" t="s">
        <v>5536</v>
      </c>
      <c r="X214" t="s">
        <v>5537</v>
      </c>
      <c r="Y214" t="s">
        <v>5538</v>
      </c>
      <c r="Z214" t="s">
        <v>5539</v>
      </c>
      <c r="AA214" t="s">
        <v>5540</v>
      </c>
      <c r="AD214" t="s">
        <v>5541</v>
      </c>
      <c r="AF214" t="s">
        <v>5542</v>
      </c>
      <c r="AH214" s="3">
        <v>4</v>
      </c>
      <c r="AI214">
        <v>1</v>
      </c>
      <c r="AJ214" t="s">
        <v>5543</v>
      </c>
      <c r="AK214" t="s">
        <v>5544</v>
      </c>
      <c r="AL214" t="s">
        <v>5545</v>
      </c>
    </row>
    <row r="215" spans="4:38" ht="12.75">
      <c r="D215">
        <v>1</v>
      </c>
      <c r="F215" t="s">
        <v>5546</v>
      </c>
      <c r="G215" t="s">
        <v>5547</v>
      </c>
      <c r="H215" t="s">
        <v>5548</v>
      </c>
      <c r="I215" t="s">
        <v>5549</v>
      </c>
      <c r="J215" t="s">
        <v>5550</v>
      </c>
      <c r="K215" t="s">
        <v>5551</v>
      </c>
      <c r="L215" t="s">
        <v>5552</v>
      </c>
      <c r="M215" t="s">
        <v>5553</v>
      </c>
      <c r="N215" t="s">
        <v>5554</v>
      </c>
      <c r="O215" t="s">
        <v>5555</v>
      </c>
      <c r="R215" t="s">
        <v>5556</v>
      </c>
      <c r="S215" t="s">
        <v>5557</v>
      </c>
      <c r="T215" t="s">
        <v>5558</v>
      </c>
      <c r="U215" t="s">
        <v>5559</v>
      </c>
      <c r="V215" t="s">
        <v>5560</v>
      </c>
      <c r="W215" t="s">
        <v>5561</v>
      </c>
      <c r="X215" t="s">
        <v>5562</v>
      </c>
      <c r="Y215" t="s">
        <v>5563</v>
      </c>
      <c r="Z215" t="s">
        <v>5564</v>
      </c>
      <c r="AA215" t="s">
        <v>5565</v>
      </c>
      <c r="AD215" t="s">
        <v>5566</v>
      </c>
      <c r="AF215" t="s">
        <v>5567</v>
      </c>
      <c r="AH215" s="3" t="s">
        <v>5568</v>
      </c>
      <c r="AI215">
        <v>1</v>
      </c>
      <c r="AJ215" t="s">
        <v>5569</v>
      </c>
      <c r="AK215" t="s">
        <v>5570</v>
      </c>
      <c r="AL215" t="s">
        <v>5571</v>
      </c>
    </row>
    <row r="216" spans="1:38" ht="12.75">
      <c r="A216">
        <v>1</v>
      </c>
      <c r="B216">
        <v>1</v>
      </c>
      <c r="C216">
        <v>1</v>
      </c>
      <c r="D216">
        <v>1</v>
      </c>
      <c r="F216" t="s">
        <v>5572</v>
      </c>
      <c r="G216" t="s">
        <v>5573</v>
      </c>
      <c r="H216" t="s">
        <v>5574</v>
      </c>
      <c r="I216" t="s">
        <v>5575</v>
      </c>
      <c r="J216" t="s">
        <v>5576</v>
      </c>
      <c r="K216" t="s">
        <v>5577</v>
      </c>
      <c r="L216" t="s">
        <v>5578</v>
      </c>
      <c r="N216" t="s">
        <v>5579</v>
      </c>
      <c r="O216" t="s">
        <v>5580</v>
      </c>
      <c r="R216" t="s">
        <v>5581</v>
      </c>
      <c r="S216" t="s">
        <v>5582</v>
      </c>
      <c r="T216" t="s">
        <v>5583</v>
      </c>
      <c r="U216" t="s">
        <v>5584</v>
      </c>
      <c r="V216" t="s">
        <v>5585</v>
      </c>
      <c r="W216" t="s">
        <v>5586</v>
      </c>
      <c r="X216" t="s">
        <v>5587</v>
      </c>
      <c r="Y216" t="s">
        <v>5588</v>
      </c>
      <c r="Z216" t="s">
        <v>5589</v>
      </c>
      <c r="AA216" t="s">
        <v>5590</v>
      </c>
      <c r="AD216" t="s">
        <v>5591</v>
      </c>
      <c r="AF216" t="s">
        <v>5592</v>
      </c>
      <c r="AH216" s="3">
        <v>4</v>
      </c>
      <c r="AI216">
        <v>1</v>
      </c>
      <c r="AJ216" t="s">
        <v>5593</v>
      </c>
      <c r="AK216" t="s">
        <v>5594</v>
      </c>
      <c r="AL216" t="s">
        <v>5595</v>
      </c>
    </row>
    <row r="217" spans="1:39" ht="12.75">
      <c r="A217">
        <v>1</v>
      </c>
      <c r="B217">
        <v>1</v>
      </c>
      <c r="C217">
        <v>1</v>
      </c>
      <c r="F217" t="s">
        <v>5596</v>
      </c>
      <c r="G217" t="s">
        <v>5597</v>
      </c>
      <c r="H217" t="s">
        <v>5598</v>
      </c>
      <c r="I217" t="s">
        <v>5599</v>
      </c>
      <c r="J217" t="s">
        <v>5600</v>
      </c>
      <c r="K217" t="s">
        <v>5601</v>
      </c>
      <c r="L217" t="s">
        <v>5602</v>
      </c>
      <c r="M217" t="s">
        <v>5603</v>
      </c>
      <c r="N217" t="s">
        <v>5604</v>
      </c>
      <c r="O217" t="s">
        <v>5605</v>
      </c>
      <c r="R217" t="s">
        <v>5606</v>
      </c>
      <c r="S217" t="s">
        <v>5607</v>
      </c>
      <c r="T217" t="s">
        <v>5608</v>
      </c>
      <c r="U217" t="s">
        <v>5609</v>
      </c>
      <c r="V217" t="s">
        <v>5610</v>
      </c>
      <c r="W217" t="s">
        <v>5611</v>
      </c>
      <c r="X217" t="s">
        <v>5612</v>
      </c>
      <c r="Y217" t="s">
        <v>5613</v>
      </c>
      <c r="Z217" t="s">
        <v>5614</v>
      </c>
      <c r="AA217" t="s">
        <v>5615</v>
      </c>
      <c r="AB217" t="s">
        <v>5616</v>
      </c>
      <c r="AD217" t="s">
        <v>5617</v>
      </c>
      <c r="AF217" t="s">
        <v>5618</v>
      </c>
      <c r="AG217" t="s">
        <v>5619</v>
      </c>
      <c r="AH217" s="3" t="s">
        <v>5620</v>
      </c>
      <c r="AI217">
        <v>14</v>
      </c>
      <c r="AJ217" t="s">
        <v>5621</v>
      </c>
      <c r="AK217" t="s">
        <v>5622</v>
      </c>
      <c r="AL217">
        <v>10</v>
      </c>
      <c r="AM217" t="s">
        <v>5623</v>
      </c>
    </row>
    <row r="218" spans="1:38" ht="12.75">
      <c r="A218">
        <v>1</v>
      </c>
      <c r="B218">
        <v>1</v>
      </c>
      <c r="C218">
        <v>1</v>
      </c>
      <c r="D218">
        <v>1</v>
      </c>
      <c r="E218">
        <v>1</v>
      </c>
      <c r="F218" t="s">
        <v>5624</v>
      </c>
      <c r="G218" t="s">
        <v>5625</v>
      </c>
      <c r="H218" t="s">
        <v>5626</v>
      </c>
      <c r="I218" t="s">
        <v>5627</v>
      </c>
      <c r="J218" t="s">
        <v>5628</v>
      </c>
      <c r="K218" t="s">
        <v>5629</v>
      </c>
      <c r="L218" t="s">
        <v>5630</v>
      </c>
      <c r="M218" t="s">
        <v>5631</v>
      </c>
      <c r="N218" t="s">
        <v>5632</v>
      </c>
      <c r="O218" t="s">
        <v>5633</v>
      </c>
      <c r="R218" t="s">
        <v>5634</v>
      </c>
      <c r="S218" t="s">
        <v>5635</v>
      </c>
      <c r="T218" t="s">
        <v>5636</v>
      </c>
      <c r="U218" t="s">
        <v>5637</v>
      </c>
      <c r="V218" t="s">
        <v>5638</v>
      </c>
      <c r="W218" t="s">
        <v>5639</v>
      </c>
      <c r="X218" t="s">
        <v>5640</v>
      </c>
      <c r="Y218" t="s">
        <v>5641</v>
      </c>
      <c r="Z218" t="s">
        <v>5642</v>
      </c>
      <c r="AA218" t="s">
        <v>5643</v>
      </c>
      <c r="AB218" t="s">
        <v>5644</v>
      </c>
      <c r="AD218" t="s">
        <v>5645</v>
      </c>
      <c r="AF218" t="s">
        <v>5646</v>
      </c>
      <c r="AG218" t="s">
        <v>5647</v>
      </c>
      <c r="AH218" s="3" t="s">
        <v>5648</v>
      </c>
      <c r="AI218">
        <v>1</v>
      </c>
      <c r="AJ218" t="s">
        <v>5649</v>
      </c>
      <c r="AK218" t="s">
        <v>5650</v>
      </c>
      <c r="AL218" t="s">
        <v>5651</v>
      </c>
    </row>
  </sheetData>
  <printOptions/>
  <pageMargins left="0.7875" right="0.7875" top="0.7875" bottom="0.7875" header="0.09861111111111112" footer="0.1"/>
  <pageSetup firstPageNumber="1" useFirstPageNumber="1" fitToHeight="0" horizontalDpi="300" verticalDpi="300" orientation="landscape"/>
  <headerFooter alignWithMargins="0">
    <oddHeader>&amp;C&amp;"Albany,Regular"&amp;A</oddHeader>
    <oddFooter>&amp;C&amp;"Albany,Regular"Page &amp;P</oddFooter>
  </headerFooter>
</worksheet>
</file>

<file path=xl/worksheets/sheet2.xml><?xml version="1.0" encoding="utf-8"?>
<worksheet xmlns="http://schemas.openxmlformats.org/spreadsheetml/2006/main" xmlns:r="http://schemas.openxmlformats.org/officeDocument/2006/relationships">
  <dimension ref="A1:IU141"/>
  <sheetViews>
    <sheetView tabSelected="1" workbookViewId="0" topLeftCell="A125">
      <selection activeCell="C143" sqref="C143"/>
    </sheetView>
  </sheetViews>
  <sheetFormatPr defaultColWidth="11.421875" defaultRowHeight="12.75"/>
  <cols>
    <col min="1" max="1" width="27.8515625" style="0" customWidth="1"/>
    <col min="2" max="3" width="14.00390625" style="0" customWidth="1"/>
    <col min="4" max="4" width="14.140625" style="0" customWidth="1"/>
    <col min="5" max="256" width="11.28125" style="0" customWidth="1"/>
  </cols>
  <sheetData>
    <row r="1" spans="1:2" ht="12.75">
      <c r="A1" s="1" t="s">
        <v>5652</v>
      </c>
      <c r="B1">
        <v>217</v>
      </c>
    </row>
    <row r="2" ht="12.75">
      <c r="A2" s="1"/>
    </row>
    <row r="3" spans="1:4" ht="12.75">
      <c r="A3" s="1"/>
      <c r="B3" s="1" t="s">
        <v>5653</v>
      </c>
      <c r="C3" s="1" t="s">
        <v>5654</v>
      </c>
      <c r="D3" s="1" t="s">
        <v>5655</v>
      </c>
    </row>
    <row r="4" spans="1:4" ht="12.75">
      <c r="A4" s="1" t="s">
        <v>5656</v>
      </c>
      <c r="B4" s="4">
        <f>COUNTIF(ReadAboutPKI,1)/$B$1</f>
        <v>0.631336405529954</v>
      </c>
      <c r="C4" s="4">
        <f>COUNTBLANK(ReadAboutPKI)/$B$1</f>
        <v>0.3686635944700461</v>
      </c>
      <c r="D4" s="5">
        <f>SUM(B4:C4)</f>
        <v>0</v>
      </c>
    </row>
    <row r="5" spans="1:4" ht="12.75">
      <c r="A5" s="1" t="s">
        <v>5657</v>
      </c>
      <c r="B5" s="4">
        <f>COUNTIF(ConsideredUsingPKI,1)/$B$1</f>
        <v>0.46543778801843316</v>
      </c>
      <c r="C5" s="4">
        <f>COUNTBLANK(ConsideredUsingPKI)/$B$1</f>
        <v>0.5345622119815668</v>
      </c>
      <c r="D5" s="5">
        <f>SUM(B5:C5)</f>
        <v>0</v>
      </c>
    </row>
    <row r="6" spans="1:4" ht="12.75">
      <c r="A6" s="1" t="s">
        <v>5658</v>
      </c>
      <c r="B6" s="4">
        <f>COUNTIF(UsedPKI,1)/$B$1</f>
        <v>0.7926267281105991</v>
      </c>
      <c r="C6" s="4">
        <f>COUNTBLANK(UsedPKI)/$B$1</f>
        <v>0.2073732718894009</v>
      </c>
      <c r="D6" s="5">
        <f>SUM(B6:C6)</f>
        <v>0</v>
      </c>
    </row>
    <row r="7" spans="1:4" ht="12.75">
      <c r="A7" s="1" t="s">
        <v>5659</v>
      </c>
      <c r="B7" s="4">
        <f>COUNTIF(HelpedDeployPKI,1)/$B$1</f>
        <v>0.7788018433179723</v>
      </c>
      <c r="C7" s="4">
        <f>COUNTBLANK(HelpedDeployPKI)/$B$1</f>
        <v>0.22119815668202766</v>
      </c>
      <c r="D7" s="5">
        <f>SUM(B7:C7)</f>
        <v>0</v>
      </c>
    </row>
    <row r="8" spans="1:4" ht="12.75">
      <c r="A8" s="1" t="s">
        <v>5660</v>
      </c>
      <c r="B8" s="4">
        <f>COUNTIF(DevelopedPKIRelatedSoftware,1)/$B$1</f>
        <v>0.5529953917050692</v>
      </c>
      <c r="C8" s="4">
        <f>COUNTBLANK(DevelopedPKIRelatedSoftware)/$B$1</f>
        <v>0.4470046082949309</v>
      </c>
      <c r="D8" s="5">
        <f>SUM(B8:C8)</f>
        <v>0</v>
      </c>
    </row>
    <row r="9" ht="12.75">
      <c r="A9" s="1"/>
    </row>
    <row r="10" spans="1:255" ht="12.75">
      <c r="A10" s="1" t="s">
        <v>5661</v>
      </c>
      <c r="B10" s="1" t="s">
        <v>5662</v>
      </c>
      <c r="C10" s="1" t="s">
        <v>5663</v>
      </c>
      <c r="D10" s="1" t="s">
        <v>5664</v>
      </c>
      <c r="E10" s="1" t="s">
        <v>5665</v>
      </c>
      <c r="F10" s="1" t="s">
        <v>5666</v>
      </c>
      <c r="G10" s="1" t="s">
        <v>5667</v>
      </c>
      <c r="H10" s="1" t="s">
        <v>5668</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8" ht="12.75">
      <c r="A11" s="1" t="s">
        <v>5669</v>
      </c>
      <c r="B11" s="4">
        <f>COUNTIF(WebServerSecurity,"Most Important")/$B$1</f>
        <v>0.41935483870967744</v>
      </c>
      <c r="C11" s="4">
        <f>COUNTIF(WebServerSecurity,"Important")/$B$1</f>
        <v>0.47465437788018433</v>
      </c>
      <c r="D11" s="4">
        <f>COUNTIF(WebServerSecurity,"Not Important")/$B$1</f>
        <v>0.06451612903225806</v>
      </c>
      <c r="E11" s="4">
        <f>COUNTBLANK(WebServerSecurity)/$B$1</f>
        <v>0.041474654377880185</v>
      </c>
      <c r="F11" s="5">
        <f>SUM(B11:E11)</f>
        <v>0</v>
      </c>
      <c r="G11" s="6">
        <f>B11*2+C11*1</f>
        <v>1.3133640552995391</v>
      </c>
      <c r="H11" s="6">
        <f>RANK($G11,$G$11:$G$21)</f>
        <v>2</v>
      </c>
    </row>
    <row r="12" spans="1:8" ht="12.75">
      <c r="A12" s="1" t="s">
        <v>5670</v>
      </c>
      <c r="B12" s="4">
        <f>COUNTIF(SingleSignOn,"Most Important")/$B$1</f>
        <v>0.28110599078341014</v>
      </c>
      <c r="C12" s="4">
        <f>COUNTIF(SingleSignOn,"Important")/$B$1</f>
        <v>0.5529953917050692</v>
      </c>
      <c r="D12" s="4">
        <f>COUNTIF(SingleSignOn,"Not Important")/$B$1</f>
        <v>0.11981566820276497</v>
      </c>
      <c r="E12" s="4">
        <f>COUNTBLANK(SingleSignOn)/$B$1</f>
        <v>0.04608294930875576</v>
      </c>
      <c r="F12" s="5">
        <f>SUM(B12:E12)</f>
        <v>0</v>
      </c>
      <c r="G12" s="6">
        <f>B12*2+C12*1</f>
        <v>1.1152073732718895</v>
      </c>
      <c r="H12" s="6">
        <f>RANK($G12,$G$11:$G$21)</f>
        <v>7</v>
      </c>
    </row>
    <row r="13" spans="1:8" ht="12.75">
      <c r="A13" s="1" t="s">
        <v>5671</v>
      </c>
      <c r="B13" s="4">
        <f>COUNTIF(DocumentSigning,"Most Important")/$B$1</f>
        <v>0.42857142857142855</v>
      </c>
      <c r="C13" s="4">
        <f>COUNTIF(DocumentSigning,"Important")/$B$1</f>
        <v>0.4700460829493088</v>
      </c>
      <c r="D13" s="4">
        <f>COUNTIF(DocumentSigning,"Not Important")/$B$1</f>
        <v>0.06451612903225806</v>
      </c>
      <c r="E13" s="4">
        <f>COUNTBLANK(DocumentSigning)/$B$1</f>
        <v>0.03686635944700461</v>
      </c>
      <c r="F13" s="5">
        <f>SUM(B13:E13)</f>
        <v>0</v>
      </c>
      <c r="G13" s="6">
        <f>B13*2+C13*1</f>
        <v>1.327188940092166</v>
      </c>
      <c r="H13" s="6">
        <f>RANK($G13,$G$11:$G$21)</f>
        <v>1</v>
      </c>
    </row>
    <row r="14" spans="1:8" ht="12.75">
      <c r="A14" s="1" t="s">
        <v>5672</v>
      </c>
      <c r="B14" s="4">
        <f>COUNTIF(ElectronicCommerce,"Most Important")/$B$1</f>
        <v>0.34101382488479265</v>
      </c>
      <c r="C14" s="4">
        <f>COUNTIF(ElectronicCommerce,"Important")/$B$1</f>
        <v>0.47465437788018433</v>
      </c>
      <c r="D14" s="4">
        <f>COUNTIF(ElectronicCommerce,"Not Important")/$B$1</f>
        <v>0.1336405529953917</v>
      </c>
      <c r="E14" s="4">
        <f>COUNTBLANK(ElectronicCommerce)/$B$1</f>
        <v>0.05069124423963134</v>
      </c>
      <c r="F14" s="5">
        <f>SUM(B14:E14)</f>
        <v>0</v>
      </c>
      <c r="G14" s="6">
        <f>B14*2+C14*1</f>
        <v>1.1566820276497696</v>
      </c>
      <c r="H14" s="6">
        <f>RANK($G14,$G$11:$G$21)</f>
        <v>6</v>
      </c>
    </row>
    <row r="15" spans="1:8" ht="12.75">
      <c r="A15" s="1" t="s">
        <v>5673</v>
      </c>
      <c r="B15" s="4">
        <f>COUNTIF(VirtualPrivateNetwork,"Most Important")/$B$1</f>
        <v>0.3317972350230415</v>
      </c>
      <c r="C15" s="4">
        <f>COUNTIF(VirtualPrivateNetwork,"Important")/$B$1</f>
        <v>0.5023041474654378</v>
      </c>
      <c r="D15" s="4">
        <f>COUNTIF(VirtualPrivateNetwork,"Not Important")/$B$1</f>
        <v>0.10599078341013825</v>
      </c>
      <c r="E15" s="4">
        <f>COUNTBLANK(VirtualPrivateNetwork)/$B$1</f>
        <v>0.059907834101382486</v>
      </c>
      <c r="F15" s="5">
        <f>SUM(B15:E15)</f>
        <v>0</v>
      </c>
      <c r="G15" s="6">
        <f>B15*2+C15*1</f>
        <v>1.165898617511521</v>
      </c>
      <c r="H15" s="6">
        <f>RANK($G15,$G$11:$G$21)</f>
        <v>5</v>
      </c>
    </row>
    <row r="16" spans="1:8" ht="12.75">
      <c r="A16" s="1" t="s">
        <v>5674</v>
      </c>
      <c r="B16" s="4">
        <f>COUNTIF(SecureEmail,"Most Important")/$B$1</f>
        <v>0.39631336405529954</v>
      </c>
      <c r="C16" s="4">
        <f>COUNTIF(SecureEmail,"Important")/$B$1</f>
        <v>0.45622119815668205</v>
      </c>
      <c r="D16" s="4">
        <f>COUNTIF(SecureEmail,"Not Important")/$B$1</f>
        <v>0.08294930875576037</v>
      </c>
      <c r="E16" s="4">
        <f>COUNTBLANK(SecureEmail)/$B$1</f>
        <v>0.06451612903225806</v>
      </c>
      <c r="F16" s="5">
        <f>SUM(B16:E16)</f>
        <v>0</v>
      </c>
      <c r="G16" s="6">
        <f>B16*2+C16*1</f>
        <v>1.2488479262672811</v>
      </c>
      <c r="H16" s="6">
        <f>RANK($G16,$G$11:$G$21)</f>
        <v>3</v>
      </c>
    </row>
    <row r="17" spans="1:8" ht="12.75">
      <c r="A17" s="1" t="s">
        <v>5675</v>
      </c>
      <c r="B17" s="4">
        <f>COUNTIF(CodeSigning,"Most Important")/$B$1</f>
        <v>0.20276497695852536</v>
      </c>
      <c r="C17" s="4">
        <f>COUNTIF(CodeSigning,"Important")/$B$1</f>
        <v>0.4930875576036866</v>
      </c>
      <c r="D17" s="4">
        <f>COUNTIF(CodeSigning,"Not Important")/$B$1</f>
        <v>0.22119815668202766</v>
      </c>
      <c r="E17" s="4">
        <f>COUNTBLANK(CodeSigning)/$B$1</f>
        <v>0.08294930875576037</v>
      </c>
      <c r="F17" s="5">
        <f>SUM(B17:E17)</f>
        <v>0</v>
      </c>
      <c r="G17" s="6">
        <f>B17*2+C17*1</f>
        <v>0.8986175115207373</v>
      </c>
      <c r="H17" s="6">
        <f>RANK($G17,$G$11:$G$21)</f>
        <v>9</v>
      </c>
    </row>
    <row r="18" spans="1:8" ht="12.75">
      <c r="A18" s="1" t="s">
        <v>5676</v>
      </c>
      <c r="B18" s="4">
        <f>COUNTIF(SecureRPC,"Most Important")/$B$1</f>
        <v>0.06451612903225806</v>
      </c>
      <c r="C18" s="4">
        <f>COUNTIF(SecureRPC,"Important")/$B$1</f>
        <v>0.4009216589861751</v>
      </c>
      <c r="D18" s="4">
        <f>COUNTIF(SecureRPC,"Not Important")/$B$1</f>
        <v>0.4009216589861751</v>
      </c>
      <c r="E18" s="4">
        <f>COUNTBLANK(SecureRPC)/$B$1</f>
        <v>0.1336405529953917</v>
      </c>
      <c r="F18" s="5">
        <f>SUM(B18:E18)</f>
        <v>0</v>
      </c>
      <c r="G18" s="6">
        <f>B18*2+C18*1</f>
        <v>0.5299539170506913</v>
      </c>
      <c r="H18" s="6">
        <f>RANK($G18,$G$11:$G$21)</f>
        <v>10</v>
      </c>
    </row>
    <row r="19" spans="1:8" ht="12.75">
      <c r="A19" s="1" t="s">
        <v>5677</v>
      </c>
      <c r="B19" s="4">
        <f>COUNTIF(WebServicesSecurity,"Most Important")/$B$1</f>
        <v>0.34101382488479265</v>
      </c>
      <c r="C19" s="4">
        <f>COUNTIF(WebServicesSecurity,"Important")/$B$1</f>
        <v>0.5253456221198156</v>
      </c>
      <c r="D19" s="4">
        <f>COUNTIF(WebServicesSecurity,"Not Important")/$B$1</f>
        <v>0.09216589861751152</v>
      </c>
      <c r="E19" s="4">
        <f>COUNTBLANK(WebServicesSecurity)/$B$1</f>
        <v>0.041474654377880185</v>
      </c>
      <c r="F19" s="5">
        <f>SUM(B19:E19)</f>
        <v>0</v>
      </c>
      <c r="G19" s="6">
        <f>B19*2+C19*1</f>
        <v>1.2073732718894008</v>
      </c>
      <c r="H19" s="6">
        <f>RANK($G19,$G$11:$G$21)</f>
        <v>4</v>
      </c>
    </row>
    <row r="20" spans="1:8" ht="12.75">
      <c r="A20" s="1" t="s">
        <v>5678</v>
      </c>
      <c r="B20" s="4">
        <f>COUNTIF(SecureWirelessLAN,"Most Important")/$B$1</f>
        <v>0.24423963133640553</v>
      </c>
      <c r="C20" s="4">
        <f>COUNTIF(SecureWirelessLAN,"Important")/$B$1</f>
        <v>0.4792626728110599</v>
      </c>
      <c r="D20" s="4">
        <f>COUNTIF(SecureWirelessLAN,"Not Important")/$B$1</f>
        <v>0.1889400921658986</v>
      </c>
      <c r="E20" s="4">
        <f>COUNTBLANK(SecureWirelessLAN)/$B$1</f>
        <v>0.08755760368663594</v>
      </c>
      <c r="F20" s="5">
        <f>SUM(B20:E20)</f>
        <v>0</v>
      </c>
      <c r="G20" s="6">
        <f>B20*2+C20*1</f>
        <v>0.967741935483871</v>
      </c>
      <c r="H20" s="6">
        <f>RANK($G20,$G$11:$G$21)</f>
        <v>8</v>
      </c>
    </row>
    <row r="21" spans="1:8" ht="12.75">
      <c r="A21" s="1" t="s">
        <v>5679</v>
      </c>
      <c r="B21" s="4">
        <f>COUNTIF(OtherApplicationsImportance,"Most Important")/$B$1</f>
        <v>0.0967741935483871</v>
      </c>
      <c r="C21" s="4">
        <f>COUNTIF(OtherApplicationsImportance,"Important")/$B$1</f>
        <v>0.027649769585253458</v>
      </c>
      <c r="D21" s="4">
        <f>COUNTIF(OtherApplicationsImportance,"Not Important")/$B$1</f>
        <v>0.07373271889400922</v>
      </c>
      <c r="E21" s="4">
        <f>COUNTBLANK(OtherApplicationsImportance)/$B$1</f>
        <v>0.8018433179723502</v>
      </c>
      <c r="F21" s="5">
        <f>SUM(B21:E21)</f>
        <v>0</v>
      </c>
      <c r="G21" s="6">
        <f>B21*2+C21*1</f>
        <v>0.22119815668202764</v>
      </c>
      <c r="H21" s="6">
        <f>RANK($G21,$G$11:$G$21)</f>
        <v>11</v>
      </c>
    </row>
    <row r="22" spans="1:5" ht="12.75">
      <c r="A22" s="1"/>
      <c r="B22" s="4"/>
      <c r="C22" s="4"/>
      <c r="D22" s="4"/>
      <c r="E22" s="4"/>
    </row>
    <row r="23" spans="1:4" ht="12.75">
      <c r="A23" s="1"/>
      <c r="B23" s="1" t="s">
        <v>5680</v>
      </c>
      <c r="C23" s="1" t="s">
        <v>5681</v>
      </c>
      <c r="D23" s="1" t="s">
        <v>5682</v>
      </c>
    </row>
    <row r="24" spans="1:4" ht="12.75">
      <c r="A24" s="1" t="s">
        <v>5683</v>
      </c>
      <c r="B24" s="4">
        <f>SUM(NumericalData!$R$4:$R$220)/B1</f>
        <v>0.16129032258064516</v>
      </c>
      <c r="C24" s="4">
        <f>1-B24</f>
        <v>0</v>
      </c>
      <c r="D24" s="5">
        <f>C24+B24</f>
        <v>0</v>
      </c>
    </row>
    <row r="25" ht="12.75">
      <c r="A25" s="1"/>
    </row>
    <row r="26" spans="1:8" ht="12.75">
      <c r="A26" s="1" t="s">
        <v>5684</v>
      </c>
      <c r="B26" s="1" t="s">
        <v>5685</v>
      </c>
      <c r="C26" s="1" t="s">
        <v>5686</v>
      </c>
      <c r="D26" s="1" t="s">
        <v>5687</v>
      </c>
      <c r="E26" s="1" t="s">
        <v>5688</v>
      </c>
      <c r="F26" s="1" t="s">
        <v>5689</v>
      </c>
      <c r="G26" s="1" t="s">
        <v>5690</v>
      </c>
      <c r="H26" s="1" t="s">
        <v>5691</v>
      </c>
    </row>
    <row r="27" spans="1:8" ht="12.75">
      <c r="A27" s="1" t="s">
        <v>5692</v>
      </c>
      <c r="B27" s="4">
        <f>COUNTIF(CostsTooHigh,"Major Obstacle")/$B$1</f>
        <v>0.5253456221198156</v>
      </c>
      <c r="C27" s="4">
        <f>COUNTIF(CostsTooHigh,C26)/$B$1</f>
        <v>0.33640552995391704</v>
      </c>
      <c r="D27" s="4">
        <f>COUNTIF(CostsTooHigh,D26)/$B$1</f>
        <v>0.1152073732718894</v>
      </c>
      <c r="E27" s="4">
        <f>COUNTBLANK(CostsTooHigh)/$B$1</f>
        <v>0.02304147465437788</v>
      </c>
      <c r="F27" s="5">
        <f>SUM(B27:E27)</f>
        <v>0</v>
      </c>
      <c r="G27" s="6">
        <f>B27*2+C27*1</f>
        <v>1.3870967741935483</v>
      </c>
      <c r="H27" s="6">
        <f>RANK($G27,$G$27:$G$36)</f>
        <v>2</v>
      </c>
    </row>
    <row r="28" spans="1:8" ht="12.75">
      <c r="A28" s="1" t="s">
        <v>5693</v>
      </c>
      <c r="B28" s="4">
        <f>COUNTIF(PoorInteroperability,"Major Obstacle")/$B$1</f>
        <v>0.4608294930875576</v>
      </c>
      <c r="C28" s="4">
        <f>COUNTIF(PoorInteroperability,C26)/$B$1</f>
        <v>0.3870967741935484</v>
      </c>
      <c r="D28" s="4">
        <f>COUNTIF(PoorInteroperability,D26)/$B$1</f>
        <v>0.11981566820276497</v>
      </c>
      <c r="E28" s="4">
        <f>COUNTBLANK(PoorInteroperability)/$B$1</f>
        <v>0.03225806451612903</v>
      </c>
      <c r="F28" s="5">
        <f>SUM(B28:E28)</f>
        <v>0</v>
      </c>
      <c r="G28" s="6">
        <f>B28*2+C28*1</f>
        <v>1.3087557603686637</v>
      </c>
      <c r="H28" s="6">
        <f>RANK($G28,$G$27:$G$36)</f>
        <v>4</v>
      </c>
    </row>
    <row r="29" spans="1:8" ht="12.75">
      <c r="A29" s="1" t="s">
        <v>5694</v>
      </c>
      <c r="B29" s="4">
        <f>COUNTIF(HardToGetStarted,"Major Obstacle")/$B$1</f>
        <v>0.4608294930875576</v>
      </c>
      <c r="C29" s="4">
        <f>COUNTIF(HardToGetStarted,C26)/$B$1</f>
        <v>0.3870967741935484</v>
      </c>
      <c r="D29" s="4">
        <f>COUNTIF(HardToGetStarted,D26)/$B$1</f>
        <v>0.12903225806451613</v>
      </c>
      <c r="E29" s="4">
        <f>COUNTBLANK(HardToGetStarted)/$B$1</f>
        <v>0.02304147465437788</v>
      </c>
      <c r="F29" s="5">
        <f>SUM(B29:E29)</f>
        <v>0</v>
      </c>
      <c r="G29" s="6">
        <f>B29*2+C29*1</f>
        <v>1.3087557603686637</v>
      </c>
      <c r="H29" s="6">
        <f>RANK($G29,$G$27:$G$36)</f>
        <v>4</v>
      </c>
    </row>
    <row r="30" spans="1:8" ht="12.75">
      <c r="A30" s="1" t="s">
        <v>5695</v>
      </c>
      <c r="B30" s="4">
        <f>COUNTIF(HardForITToMaintain,"Major Obstacle")/$B$1</f>
        <v>0.19815668202764977</v>
      </c>
      <c r="C30" s="4">
        <f>COUNTIF(HardForITToMaintain,C26)/$B$1</f>
        <v>0.543778801843318</v>
      </c>
      <c r="D30" s="4">
        <f>COUNTIF(HardForITToMaintain,D26)/$B$1</f>
        <v>0.2119815668202765</v>
      </c>
      <c r="E30" s="4">
        <f>COUNTBLANK(HardForITToMaintain)/$B$1</f>
        <v>0.04608294930875576</v>
      </c>
      <c r="F30" s="5">
        <f>SUM(B30:E30)</f>
        <v>0</v>
      </c>
      <c r="G30" s="6">
        <f>B30*2+C30*1</f>
        <v>0.9400921658986174</v>
      </c>
      <c r="H30" s="6">
        <f>RANK($G30,$G$27:$G$36)</f>
        <v>9</v>
      </c>
    </row>
    <row r="31" spans="1:8" ht="12.75">
      <c r="A31" s="1" t="s">
        <v>5696</v>
      </c>
      <c r="B31" s="4">
        <f>COUNTIF(HardForEndUsers,"Major Obstacle")/$B$1</f>
        <v>0.423963133640553</v>
      </c>
      <c r="C31" s="4">
        <f>COUNTIF(HardForEndUsers,C26)/$B$1</f>
        <v>0.4147465437788018</v>
      </c>
      <c r="D31" s="4">
        <f>COUNTIF(HardForEndUsers,D26)/$B$1</f>
        <v>0.12903225806451613</v>
      </c>
      <c r="E31" s="4">
        <f>COUNTBLANK(HardForEndUsers)/$B$1</f>
        <v>0.03225806451612903</v>
      </c>
      <c r="F31" s="5">
        <f>SUM(B31:E31)</f>
        <v>0</v>
      </c>
      <c r="G31" s="6">
        <f>B31*2+C31*1</f>
        <v>1.262672811059908</v>
      </c>
      <c r="H31" s="6">
        <f>RANK($G31,$G$27:$G$36)</f>
        <v>6</v>
      </c>
    </row>
    <row r="32" spans="1:8" ht="12.75">
      <c r="A32" s="1" t="s">
        <v>5697</v>
      </c>
      <c r="B32" s="4">
        <f>COUNTIF(LackOfManagementSupport,"Major Obstacle")/$B$1</f>
        <v>0.2995391705069124</v>
      </c>
      <c r="C32" s="4">
        <f>COUNTIF(LackOfManagementSupport,C26)/$B$1</f>
        <v>0.4377880184331797</v>
      </c>
      <c r="D32" s="4">
        <f>COUNTIF(LackOfManagementSupport,D26)/$B$1</f>
        <v>0.2119815668202765</v>
      </c>
      <c r="E32" s="4">
        <f>COUNTBLANK(LackOfManagementSupport)/$B$1</f>
        <v>0.05069124423963134</v>
      </c>
      <c r="F32" s="5">
        <f>SUM(B32:E32)</f>
        <v>0</v>
      </c>
      <c r="G32" s="6">
        <f>B32*2+C32*1</f>
        <v>1.0368663594470044</v>
      </c>
      <c r="H32" s="6">
        <f>RANK($G32,$G$27:$G$36)</f>
        <v>7</v>
      </c>
    </row>
    <row r="33" spans="1:8" ht="12.75">
      <c r="A33" s="1" t="s">
        <v>5698</v>
      </c>
      <c r="B33" s="4">
        <f>COUNTIF(TooMuchLegalWork,"Major Obstacle")/$B$1</f>
        <v>0.2488479262672811</v>
      </c>
      <c r="C33" s="4">
        <f>COUNTIF(TooMuchLegalWork,C26)/$B$1</f>
        <v>0.4976958525345622</v>
      </c>
      <c r="D33" s="4">
        <f>COUNTIF(TooMuchLegalWork,D26)/$B$1</f>
        <v>0.21658986175115208</v>
      </c>
      <c r="E33" s="4">
        <f>COUNTBLANK(TooMuchLegalWork)/$B$1</f>
        <v>0.03686635944700461</v>
      </c>
      <c r="F33" s="5">
        <f>SUM(B33:E33)</f>
        <v>0</v>
      </c>
      <c r="G33" s="6">
        <f>B33*2+C33*1</f>
        <v>0.9953917050691244</v>
      </c>
      <c r="H33" s="6">
        <f>RANK($G33,$G$27:$G$36)</f>
        <v>8</v>
      </c>
    </row>
    <row r="34" spans="1:8" ht="12.75">
      <c r="A34" s="1" t="s">
        <v>5699</v>
      </c>
      <c r="B34" s="4">
        <f>COUNTIF(SoftwareAppsDontSupport,"Major Obstacle")/$B$1</f>
        <v>0.5345622119815668</v>
      </c>
      <c r="C34" s="4">
        <f>COUNTIF(SoftwareAppsDontSupport,C26)/$B$1</f>
        <v>0.3317972350230415</v>
      </c>
      <c r="D34" s="4">
        <f>COUNTIF(SoftwareAppsDontSupport,D26)/$B$1</f>
        <v>0.0967741935483871</v>
      </c>
      <c r="E34" s="4">
        <f>COUNTBLANK(SoftwareAppsDontSupport)/$B$1</f>
        <v>0.03686635944700461</v>
      </c>
      <c r="F34" s="5">
        <f>SUM(B34:E34)</f>
        <v>0</v>
      </c>
      <c r="G34" s="6">
        <f>B34*2+C34*1</f>
        <v>1.4009216589861753</v>
      </c>
      <c r="H34" s="6">
        <f>RANK($G34,$G$27:$G$36)</f>
        <v>1</v>
      </c>
    </row>
    <row r="35" spans="1:8" ht="12.75">
      <c r="A35" s="1" t="s">
        <v>5700</v>
      </c>
      <c r="B35" s="4">
        <f>COUNTIF(PKIPoorlyUnderstood,"Major Obstacle")/$B$1</f>
        <v>0.46543778801843316</v>
      </c>
      <c r="C35" s="4">
        <f>COUNTIF(PKIPoorlyUnderstood,C26)/$B$1</f>
        <v>0.41013824884792627</v>
      </c>
      <c r="D35" s="4">
        <f>COUNTIF(PKIPoorlyUnderstood,D26)/$B$1</f>
        <v>0.10599078341013825</v>
      </c>
      <c r="E35" s="4">
        <f>COUNTBLANK(PKIPoorlyUnderstood)/$B$1</f>
        <v>0.018433179723502304</v>
      </c>
      <c r="F35" s="5">
        <f>SUM(B35:E35)</f>
        <v>0</v>
      </c>
      <c r="G35" s="6">
        <f>B35*2+C35*1</f>
        <v>1.3410138248847927</v>
      </c>
      <c r="H35" s="6">
        <f>RANK($G35,$G$27:$G$36)</f>
        <v>3</v>
      </c>
    </row>
    <row r="36" spans="1:8" ht="12.75">
      <c r="A36" s="1" t="s">
        <v>5701</v>
      </c>
      <c r="B36" s="4">
        <f>COUNTIF(OtherObstacles,"Major Obstacle")/$B$1</f>
        <v>0.17972350230414746</v>
      </c>
      <c r="C36" s="4">
        <f>COUNTIF(OtherObstacles,C26)/$B$1</f>
        <v>0.027649769585253458</v>
      </c>
      <c r="D36" s="4">
        <f>COUNTIF(OtherObstacles,D26)/$B$1</f>
        <v>0.05069124423963134</v>
      </c>
      <c r="E36" s="4">
        <f>COUNTBLANK(OtherObstacles)/$B$1</f>
        <v>0.7419354838709677</v>
      </c>
      <c r="F36" s="5">
        <f>SUM(B36:E36)</f>
        <v>0</v>
      </c>
      <c r="G36" s="6">
        <f>B36*2+C36*1</f>
        <v>0.3870967741935484</v>
      </c>
      <c r="H36" s="6">
        <f>RANK($G36,$G$27:$G$36)</f>
        <v>10</v>
      </c>
    </row>
    <row r="37" spans="1:5" ht="12.75">
      <c r="A37" s="1"/>
      <c r="B37" s="4"/>
      <c r="C37" s="4"/>
      <c r="D37" s="4"/>
      <c r="E37" s="4"/>
    </row>
    <row r="38" spans="2:5" ht="12.75">
      <c r="B38" s="1" t="s">
        <v>5702</v>
      </c>
      <c r="C38" s="1" t="s">
        <v>5703</v>
      </c>
      <c r="D38" s="1" t="s">
        <v>5704</v>
      </c>
      <c r="E38" s="1" t="s">
        <v>5705</v>
      </c>
    </row>
    <row r="39" spans="1:5" ht="12.75">
      <c r="A39" s="1" t="s">
        <v>5706</v>
      </c>
      <c r="B39" s="4">
        <f>COUNTIF(WouldUsePKIMore,B38)/$B$1</f>
        <v>0.9216589861751152</v>
      </c>
      <c r="C39" s="4">
        <f>COUNTIF(WouldUsePKIMore,C38)/$B$1</f>
        <v>0.059907834101382486</v>
      </c>
      <c r="D39" s="5">
        <f>1-SUM(B39:C39)</f>
        <v>0</v>
      </c>
      <c r="E39" s="5">
        <f>SUM(B39:D39)</f>
        <v>0</v>
      </c>
    </row>
    <row r="40" spans="1:5" ht="12.75">
      <c r="A40" s="1"/>
      <c r="B40" s="4"/>
      <c r="C40" s="4"/>
      <c r="D40" s="4"/>
      <c r="E40" s="4"/>
    </row>
    <row r="41" ht="12.75">
      <c r="A41" s="1"/>
    </row>
    <row r="42" spans="1:11" ht="12.75">
      <c r="A42" s="1" t="s">
        <v>5707</v>
      </c>
      <c r="C42" s="1" t="s">
        <v>5708</v>
      </c>
      <c r="D42" s="4"/>
      <c r="E42" s="4"/>
      <c r="F42" s="4"/>
      <c r="G42" s="4"/>
      <c r="H42" s="4"/>
      <c r="I42" s="4"/>
      <c r="J42" s="4"/>
      <c r="K42" s="4"/>
    </row>
    <row r="43" spans="1:3" ht="12.75">
      <c r="A43" s="1" t="s">
        <v>5709</v>
      </c>
      <c r="B43" s="4">
        <f>COUNTIF(PrimaryJob,A43)/$B$1</f>
        <v>0.2857142857142857</v>
      </c>
      <c r="C43" s="6">
        <f>RANK(B43,B$43:B$52)</f>
        <v>1</v>
      </c>
    </row>
    <row r="44" spans="1:3" ht="12.75">
      <c r="A44" s="1" t="s">
        <v>5710</v>
      </c>
      <c r="B44" s="4">
        <f>COUNTIF(PrimaryJob,A44)/$B$1</f>
        <v>0.15668202764976957</v>
      </c>
      <c r="C44" s="6">
        <f>RANK(B44,B$43:B$52)</f>
        <v>3</v>
      </c>
    </row>
    <row r="45" spans="1:3" ht="12.75">
      <c r="A45" s="1" t="s">
        <v>5711</v>
      </c>
      <c r="B45" s="4">
        <f>COUNTIF(PrimaryJob,A45)/$B$1</f>
        <v>0.027649769585253458</v>
      </c>
      <c r="C45" s="6">
        <f>RANK(B45,B$43:B$52)</f>
        <v>7</v>
      </c>
    </row>
    <row r="46" spans="1:3" ht="12.75">
      <c r="A46" s="1" t="s">
        <v>5712</v>
      </c>
      <c r="B46" s="4">
        <f>COUNTIF(PrimaryJob,A46)/$B$1</f>
        <v>0.11981566820276497</v>
      </c>
      <c r="C46" s="6">
        <f>RANK(B46,B$43:B$52)</f>
        <v>4</v>
      </c>
    </row>
    <row r="47" spans="1:3" ht="12.75">
      <c r="A47" s="1" t="s">
        <v>5713</v>
      </c>
      <c r="B47" s="4">
        <f>COUNTIF(PrimaryJob,A47)/$B$1</f>
        <v>0.055299539170506916</v>
      </c>
      <c r="C47" s="6">
        <f>RANK(B47,B$43:B$52)</f>
        <v>6</v>
      </c>
    </row>
    <row r="48" spans="1:3" ht="12.75">
      <c r="A48" s="1" t="s">
        <v>5714</v>
      </c>
      <c r="B48" s="4">
        <f>COUNTIF(PrimaryJob,A48)/$B$1</f>
        <v>0.018433179723502304</v>
      </c>
      <c r="C48" s="6">
        <f>RANK(B48,B$43:B$52)</f>
        <v>8</v>
      </c>
    </row>
    <row r="49" spans="1:3" ht="12.75">
      <c r="A49" s="1" t="s">
        <v>5715</v>
      </c>
      <c r="B49" s="4">
        <f>COUNTIF(PrimaryJob,A49)/$B$1</f>
        <v>0.009216589861751152</v>
      </c>
      <c r="C49" s="6">
        <f>RANK(B49,B$43:B$52)</f>
        <v>9</v>
      </c>
    </row>
    <row r="50" spans="1:3" ht="12.75">
      <c r="A50" s="1" t="s">
        <v>5716</v>
      </c>
      <c r="B50" s="4">
        <f>COUNTIF(PrimaryJob,A50)/$B$1</f>
        <v>0.07373271889400922</v>
      </c>
      <c r="C50" s="6">
        <f>RANK(B50,B$43:B$52)</f>
        <v>5</v>
      </c>
    </row>
    <row r="51" spans="1:4" ht="12.75">
      <c r="A51" s="1" t="s">
        <v>5717</v>
      </c>
      <c r="B51" s="4">
        <f>COUNTIF(PrimaryJob,A51)/$B$1</f>
        <v>0.24423963133640553</v>
      </c>
      <c r="C51" s="6">
        <f>RANK(B51,B$43:B$52)</f>
        <v>2</v>
      </c>
      <c r="D51" t="s">
        <v>5718</v>
      </c>
    </row>
    <row r="52" spans="1:3" ht="12.75">
      <c r="A52" s="1" t="s">
        <v>5719</v>
      </c>
      <c r="B52" s="4">
        <f>COUNTBLANK(PrimaryJob)/$B$1</f>
        <v>0.009216589861751152</v>
      </c>
      <c r="C52" s="6">
        <f>RANK(B52,B$43:B$52)</f>
        <v>9</v>
      </c>
    </row>
    <row r="53" spans="1:2" ht="12.75">
      <c r="A53" s="1" t="s">
        <v>5720</v>
      </c>
      <c r="B53" s="5">
        <f>SUM(B43:B52)</f>
        <v>0</v>
      </c>
    </row>
    <row r="54" ht="12.75">
      <c r="A54" s="1"/>
    </row>
    <row r="55" spans="1:3" ht="12.75">
      <c r="A55" s="1" t="s">
        <v>5721</v>
      </c>
      <c r="C55" s="1" t="s">
        <v>5722</v>
      </c>
    </row>
    <row r="56" spans="1:3" ht="12.75">
      <c r="A56" s="7">
        <v>1</v>
      </c>
      <c r="B56" s="4">
        <f>COUNTIF(YearsOfExperience,A56)/$B$1</f>
        <v>0.004608294930875576</v>
      </c>
      <c r="C56" s="6">
        <f>RANK(B56,B$56:B$65)</f>
        <v>9</v>
      </c>
    </row>
    <row r="57" spans="1:3" ht="12.75">
      <c r="A57" s="7">
        <v>2</v>
      </c>
      <c r="B57" s="4">
        <f>COUNTIF(YearsOfExperience,A57)/$B$1</f>
        <v>0.04608294930875576</v>
      </c>
      <c r="C57" s="6">
        <f>RANK(B57,B$56:B$65)</f>
        <v>7</v>
      </c>
    </row>
    <row r="58" spans="1:3" ht="12.75">
      <c r="A58" s="7">
        <v>3</v>
      </c>
      <c r="B58" s="4">
        <f>COUNTIF(YearsOfExperience,A58)/$B$1</f>
        <v>0.08755760368663594</v>
      </c>
      <c r="C58" s="6">
        <f>RANK(B58,B$56:B$65)</f>
        <v>5</v>
      </c>
    </row>
    <row r="59" spans="1:3" ht="12.75">
      <c r="A59" s="7">
        <v>4</v>
      </c>
      <c r="B59" s="4">
        <f>COUNTIF(YearsOfExperience,A59)/$B$1</f>
        <v>0.08755760368663594</v>
      </c>
      <c r="C59" s="6">
        <f>RANK(B59,B$56:B$65)</f>
        <v>5</v>
      </c>
    </row>
    <row r="60" spans="1:3" ht="12.75">
      <c r="A60" s="7">
        <v>5</v>
      </c>
      <c r="B60" s="4">
        <f>COUNTIF(YearsOfExperience,A60)/$B$1</f>
        <v>0.1935483870967742</v>
      </c>
      <c r="C60" s="6">
        <f>RANK(B60,B$56:B$65)</f>
        <v>2</v>
      </c>
    </row>
    <row r="61" spans="1:3" ht="12.75">
      <c r="A61" s="8" t="str">
        <f>"6-10"</f>
        <v>6-10</v>
      </c>
      <c r="B61" s="4">
        <f>COUNTIF(YearsOfExperience,A61)/$B$1</f>
        <v>0.3225806451612903</v>
      </c>
      <c r="C61" s="6">
        <f>RANK(B61,B$56:B$65)</f>
        <v>1</v>
      </c>
    </row>
    <row r="62" spans="1:3" ht="12.75">
      <c r="A62" s="8" t="str">
        <f>"11-15"</f>
        <v>11-15</v>
      </c>
      <c r="B62" s="4">
        <f>COUNTIF(YearsOfExperience,A62)/$B$1</f>
        <v>0.11059907834101383</v>
      </c>
      <c r="C62" s="6">
        <f>RANK(B62,B$56:B$65)</f>
        <v>4</v>
      </c>
    </row>
    <row r="63" spans="1:3" ht="12.75">
      <c r="A63" s="8" t="str">
        <f>"16 or more"</f>
        <v>16 or more</v>
      </c>
      <c r="B63" s="4">
        <f>COUNTIF(YearsOfExperience,A63)/$B$1</f>
        <v>0.12903225806451613</v>
      </c>
      <c r="C63" s="6">
        <f>RANK(B63,B$56:B$65)</f>
        <v>3</v>
      </c>
    </row>
    <row r="64" spans="1:3" ht="12.75">
      <c r="A64" s="1" t="s">
        <v>5723</v>
      </c>
      <c r="B64" s="4">
        <f>COUNTIF(YearsOfExperience,A64)/$B$1</f>
        <v>0.004608294930875576</v>
      </c>
      <c r="C64" s="6">
        <f>RANK(B64,B$56:B$65)</f>
        <v>9</v>
      </c>
    </row>
    <row r="65" spans="1:3" ht="12.75">
      <c r="A65" s="1" t="s">
        <v>5724</v>
      </c>
      <c r="B65" s="4">
        <f>COUNTBLANK(YearsOfExperience)/$B$1</f>
        <v>0.013824884792626729</v>
      </c>
      <c r="C65" s="6">
        <f>RANK(B65,B$56:B$65)</f>
        <v>8</v>
      </c>
    </row>
    <row r="66" spans="1:2" ht="12.75">
      <c r="A66" s="1" t="s">
        <v>5725</v>
      </c>
      <c r="B66" s="5">
        <f>SUM(B56:B65)</f>
        <v>0</v>
      </c>
    </row>
    <row r="67" ht="12.75">
      <c r="A67" s="1"/>
    </row>
    <row r="68" spans="1:2" ht="12.75">
      <c r="A68" s="1" t="str">
        <f>"5 or more years"</f>
        <v>5 or more years</v>
      </c>
      <c r="B68" s="5">
        <f>SUM(B60:B63)</f>
        <v>0</v>
      </c>
    </row>
    <row r="69" ht="12.75">
      <c r="A69" s="1"/>
    </row>
    <row r="70" spans="1:4" ht="12.75">
      <c r="A70" s="1" t="s">
        <v>5726</v>
      </c>
      <c r="C70" s="1" t="s">
        <v>5727</v>
      </c>
      <c r="D70" s="1" t="s">
        <v>5728</v>
      </c>
    </row>
    <row r="71" spans="1:4" ht="12.75">
      <c r="A71" s="1" t="s">
        <v>5729</v>
      </c>
      <c r="B71" s="4">
        <f>COUNTIF(CountryOfPrimaryWork,D71)/$B$1</f>
        <v>0.4700460829493088</v>
      </c>
      <c r="C71" s="6">
        <f>RANK(B71,$B$71:$B$103)</f>
        <v>1</v>
      </c>
      <c r="D71">
        <v>1</v>
      </c>
    </row>
    <row r="72" spans="1:4" ht="12.75">
      <c r="A72" s="1" t="s">
        <v>5730</v>
      </c>
      <c r="B72" s="4">
        <f>COUNTIF(CountryOfPrimaryWork,D72)/$B$1</f>
        <v>0.1336405529953917</v>
      </c>
      <c r="C72" s="6">
        <f>RANK(B72,$B$71:$B$103)</f>
        <v>2</v>
      </c>
      <c r="D72">
        <v>40</v>
      </c>
    </row>
    <row r="73" spans="1:4" ht="12.75">
      <c r="A73" s="1" t="s">
        <v>5731</v>
      </c>
      <c r="B73" s="4">
        <f>COUNTIF(CountryOfPrimaryWork,D73)/$B$1</f>
        <v>0.03686635944700461</v>
      </c>
      <c r="C73" s="6">
        <f>RANK(B73,$B$71:$B$103)</f>
        <v>3</v>
      </c>
      <c r="D73">
        <v>112</v>
      </c>
    </row>
    <row r="74" spans="1:4" ht="12.75">
      <c r="A74" s="1" t="s">
        <v>5732</v>
      </c>
      <c r="B74" s="4">
        <f>COUNTIF(CountryOfPrimaryWork,D74)/$B$1</f>
        <v>0.03686635944700461</v>
      </c>
      <c r="C74" s="6">
        <f>RANK(B74,$B$71:$B$103)</f>
        <v>3</v>
      </c>
      <c r="D74">
        <v>210</v>
      </c>
    </row>
    <row r="75" spans="1:4" ht="12.75">
      <c r="A75" s="1" t="s">
        <v>5733</v>
      </c>
      <c r="B75" s="4">
        <f>COUNTIF(CountryOfPrimaryWork,D75)/$B$1</f>
        <v>0.03225806451612903</v>
      </c>
      <c r="C75" s="6">
        <f>RANK(B75,$B$71:$B$103)</f>
        <v>5</v>
      </c>
      <c r="D75">
        <v>14</v>
      </c>
    </row>
    <row r="76" spans="1:4" ht="12.75">
      <c r="A76" s="1" t="s">
        <v>5734</v>
      </c>
      <c r="B76" s="4">
        <f>COUNTIF(CountryOfPrimaryWork,D76)/$B$1</f>
        <v>0.027649769585253458</v>
      </c>
      <c r="C76" s="6">
        <f>RANK(B76,$B$71:$B$103)</f>
        <v>6</v>
      </c>
      <c r="D76">
        <v>109</v>
      </c>
    </row>
    <row r="77" spans="1:4" ht="12.75">
      <c r="A77" s="1" t="s">
        <v>5735</v>
      </c>
      <c r="B77" s="4">
        <f>COUNTIF(CountryOfPrimaryWork,D77)/$B$1</f>
        <v>0.027649769585253458</v>
      </c>
      <c r="C77" s="6">
        <f>RANK(B77,$B$71:$B$103)</f>
        <v>6</v>
      </c>
      <c r="D77">
        <v>228</v>
      </c>
    </row>
    <row r="78" spans="1:4" ht="12.75">
      <c r="A78" s="1" t="s">
        <v>5736</v>
      </c>
      <c r="B78" s="4">
        <f>COUNTIF(CountryOfPrimaryWork,D78)/$B$1</f>
        <v>0.02304147465437788</v>
      </c>
      <c r="C78" s="6">
        <f>RANK(B78,$B$71:$B$103)</f>
        <v>8</v>
      </c>
      <c r="D78">
        <v>155</v>
      </c>
    </row>
    <row r="79" spans="1:4" ht="12.75">
      <c r="A79" s="1" t="s">
        <v>5737</v>
      </c>
      <c r="B79" s="4">
        <f>COUNTIF(CountryOfPrimaryWork,D79)/$B$1</f>
        <v>0.018433179723502304</v>
      </c>
      <c r="C79" s="6">
        <f>RANK(B79,$B$71:$B$103)</f>
        <v>9</v>
      </c>
      <c r="D79">
        <v>58</v>
      </c>
    </row>
    <row r="80" spans="1:4" ht="12.75">
      <c r="A80" s="1" t="s">
        <v>5738</v>
      </c>
      <c r="B80" s="4">
        <f>COUNTIF(CountryOfPrimaryWork,D80)/$B$1</f>
        <v>0.018433179723502304</v>
      </c>
      <c r="C80" s="6">
        <f>RANK(B80,$B$71:$B$103)</f>
        <v>9</v>
      </c>
      <c r="D80">
        <v>76</v>
      </c>
    </row>
    <row r="81" spans="1:4" ht="12.75">
      <c r="A81" s="1" t="s">
        <v>5739</v>
      </c>
      <c r="B81" s="4">
        <f>COUNTIF(CountryOfPrimaryWork,D81)/$B$1</f>
        <v>0.013824884792626729</v>
      </c>
      <c r="C81" s="6">
        <f>RANK(B81,$B$71:$B$103)</f>
        <v>11</v>
      </c>
      <c r="D81">
        <v>200</v>
      </c>
    </row>
    <row r="82" spans="1:4" ht="12.75">
      <c r="A82" s="1" t="s">
        <v>5740</v>
      </c>
      <c r="B82" s="4">
        <f>COUNTIF(CountryOfPrimaryWork,D82)/$B$1</f>
        <v>0.009216589861751152</v>
      </c>
      <c r="C82" s="6">
        <f>RANK(B82,$B$71:$B$103)</f>
        <v>12</v>
      </c>
      <c r="D82">
        <v>11</v>
      </c>
    </row>
    <row r="83" spans="1:4" ht="12.75">
      <c r="A83" s="1" t="s">
        <v>5741</v>
      </c>
      <c r="B83" s="4">
        <f>COUNTIF(CountryOfPrimaryWork,D83)/$B$1</f>
        <v>0.009216589861751152</v>
      </c>
      <c r="C83" s="6">
        <f>RANK(B83,$B$71:$B$103)</f>
        <v>12</v>
      </c>
      <c r="D83">
        <v>46</v>
      </c>
    </row>
    <row r="84" spans="1:4" ht="12.75">
      <c r="A84" s="1" t="s">
        <v>5742</v>
      </c>
      <c r="B84" s="4">
        <f>COUNTIF(CountryOfPrimaryWork,D84)/$B$1</f>
        <v>0.009216589861751152</v>
      </c>
      <c r="C84" s="6">
        <f>RANK(B84,$B$71:$B$103)</f>
        <v>12</v>
      </c>
      <c r="D84">
        <v>60</v>
      </c>
    </row>
    <row r="85" spans="1:4" ht="12.75">
      <c r="A85" s="1" t="s">
        <v>5743</v>
      </c>
      <c r="B85" s="4">
        <f>COUNTIF(CountryOfPrimaryWork,D85)/$B$1</f>
        <v>0.009216589861751152</v>
      </c>
      <c r="C85" s="6">
        <f>RANK(B85,$B$71:$B$103)</f>
        <v>12</v>
      </c>
      <c r="D85">
        <v>75</v>
      </c>
    </row>
    <row r="86" spans="1:4" ht="12.75">
      <c r="A86" s="1" t="s">
        <v>5744</v>
      </c>
      <c r="B86" s="4">
        <f>COUNTIF(CountryOfPrimaryWork,D86)/$B$1</f>
        <v>0.009216589861751152</v>
      </c>
      <c r="C86" s="6">
        <f>RANK(B86,$B$71:$B$103)</f>
        <v>12</v>
      </c>
      <c r="D86">
        <v>85</v>
      </c>
    </row>
    <row r="87" spans="1:4" ht="12.75">
      <c r="A87" s="1" t="s">
        <v>5745</v>
      </c>
      <c r="B87" s="4">
        <f>COUNTIF(CountryOfPrimaryWork,D87)/$B$1</f>
        <v>0.009216589861751152</v>
      </c>
      <c r="C87" s="6">
        <f>RANK(B87,$B$71:$B$103)</f>
        <v>12</v>
      </c>
      <c r="D87">
        <v>107</v>
      </c>
    </row>
    <row r="88" spans="1:4" ht="12.75">
      <c r="A88" s="1" t="s">
        <v>5746</v>
      </c>
      <c r="B88" s="4">
        <f>COUNTIF(CountryOfPrimaryWork,D88)/$B$1</f>
        <v>0.009216589861751152</v>
      </c>
      <c r="C88" s="6">
        <f>RANK(B88,$B$71:$B$103)</f>
        <v>12</v>
      </c>
      <c r="D88">
        <v>117</v>
      </c>
    </row>
    <row r="89" spans="1:4" ht="12.75">
      <c r="A89" s="1" t="s">
        <v>5747</v>
      </c>
      <c r="B89" s="4">
        <f>COUNTIF(CountryOfPrimaryWork,D89)/$B$1</f>
        <v>0.009216589861751152</v>
      </c>
      <c r="C89" s="6">
        <f>RANK(B89,$B$71:$B$103)</f>
        <v>12</v>
      </c>
      <c r="D89">
        <v>164</v>
      </c>
    </row>
    <row r="90" spans="1:4" ht="12.75">
      <c r="A90" s="1" t="s">
        <v>5748</v>
      </c>
      <c r="B90" s="4">
        <f>COUNTIF(CountryOfPrimaryWork,D90)/$B$1</f>
        <v>0.009216589861751152</v>
      </c>
      <c r="C90" s="6">
        <f>RANK(B90,$B$71:$B$103)</f>
        <v>12</v>
      </c>
      <c r="D90">
        <v>175</v>
      </c>
    </row>
    <row r="91" spans="1:4" ht="12.75">
      <c r="A91" s="1" t="s">
        <v>5749</v>
      </c>
      <c r="B91" s="4">
        <f>COUNTIF(CountryOfPrimaryWork,D91)/$B$1</f>
        <v>0.009216589861751152</v>
      </c>
      <c r="C91" s="6">
        <f>RANK(B91,$B$71:$B$103)</f>
        <v>12</v>
      </c>
      <c r="D91">
        <v>193</v>
      </c>
    </row>
    <row r="92" spans="1:4" ht="12.75">
      <c r="A92" s="1" t="s">
        <v>5750</v>
      </c>
      <c r="B92" s="4">
        <f>COUNTIF(CountryOfPrimaryWork,D92)/$B$1</f>
        <v>0.009216589861751152</v>
      </c>
      <c r="C92" s="6">
        <f>RANK(B92,$B$71:$B$103)</f>
        <v>12</v>
      </c>
      <c r="D92">
        <v>195</v>
      </c>
    </row>
    <row r="93" spans="1:4" ht="12.75">
      <c r="A93" s="1" t="s">
        <v>5751</v>
      </c>
      <c r="B93" s="4">
        <f>COUNTIF(CountryOfPrimaryWork,D93)/$B$1</f>
        <v>0.004608294930875576</v>
      </c>
      <c r="C93" s="6">
        <f>RANK(B93,$B$71:$B$103)</f>
        <v>23</v>
      </c>
      <c r="D93">
        <v>2</v>
      </c>
    </row>
    <row r="94" spans="1:4" ht="12.75">
      <c r="A94" s="1" t="s">
        <v>5752</v>
      </c>
      <c r="B94" s="4">
        <f>COUNTIF(CountryOfPrimaryWork,D94)/$B$1</f>
        <v>0.004608294930875576</v>
      </c>
      <c r="C94" s="6">
        <f>RANK(B94,$B$71:$B$103)</f>
        <v>23</v>
      </c>
      <c r="D94">
        <v>4</v>
      </c>
    </row>
    <row r="95" spans="1:4" ht="12.75">
      <c r="A95" s="1" t="s">
        <v>5753</v>
      </c>
      <c r="B95" s="4">
        <f>COUNTIF(CountryOfPrimaryWork,D95)/$B$1</f>
        <v>0.004608294930875576</v>
      </c>
      <c r="C95" s="6">
        <f>RANK(B95,$B$71:$B$103)</f>
        <v>23</v>
      </c>
      <c r="D95">
        <v>31</v>
      </c>
    </row>
    <row r="96" spans="1:4" ht="12.75">
      <c r="A96" s="1" t="s">
        <v>5754</v>
      </c>
      <c r="B96" s="4">
        <f>COUNTIF(CountryOfPrimaryWork,D96)/$B$1</f>
        <v>0.004608294930875576</v>
      </c>
      <c r="C96" s="6">
        <f>RANK(B96,$B$71:$B$103)</f>
        <v>23</v>
      </c>
      <c r="D96">
        <v>43</v>
      </c>
    </row>
    <row r="97" spans="1:4" ht="12.75">
      <c r="A97" s="1" t="s">
        <v>5755</v>
      </c>
      <c r="B97" s="4">
        <f>COUNTIF(CountryOfPrimaryWork,D97)/$B$1</f>
        <v>0.004608294930875576</v>
      </c>
      <c r="C97" s="6">
        <f>RANK(B97,$B$71:$B$103)</f>
        <v>23</v>
      </c>
      <c r="D97">
        <v>65</v>
      </c>
    </row>
    <row r="98" spans="1:4" ht="12.75">
      <c r="A98" s="1" t="s">
        <v>5756</v>
      </c>
      <c r="B98" s="4">
        <f>COUNTIF(CountryOfPrimaryWork,D98)/$B$1</f>
        <v>0.004608294930875576</v>
      </c>
      <c r="C98" s="6">
        <f>RANK(B98,$B$71:$B$103)</f>
        <v>23</v>
      </c>
      <c r="D98">
        <v>70</v>
      </c>
    </row>
    <row r="99" spans="1:4" ht="12.75">
      <c r="A99" s="1" t="s">
        <v>5757</v>
      </c>
      <c r="B99" s="4">
        <f>COUNTIF(CountryOfPrimaryWork,D99)/$B$1</f>
        <v>0.004608294930875576</v>
      </c>
      <c r="C99" s="6">
        <f>RANK(B99,$B$71:$B$103)</f>
        <v>23</v>
      </c>
      <c r="D99">
        <v>100</v>
      </c>
    </row>
    <row r="100" spans="1:4" ht="12.75">
      <c r="A100" s="1" t="s">
        <v>5758</v>
      </c>
      <c r="B100" s="4">
        <f>COUNTIF(CountryOfPrimaryWork,D100)/$B$1</f>
        <v>0.004608294930875576</v>
      </c>
      <c r="C100" s="6">
        <f>RANK(B100,$B$71:$B$103)</f>
        <v>23</v>
      </c>
      <c r="D100">
        <v>55</v>
      </c>
    </row>
    <row r="101" spans="1:4" ht="12.75">
      <c r="A101" s="1" t="s">
        <v>5759</v>
      </c>
      <c r="B101" s="4">
        <f>COUNTIF(CountryOfPrimaryWork,D101)/$B$1</f>
        <v>0.004608294930875576</v>
      </c>
      <c r="C101" s="6">
        <f>RANK(B101,$B$71:$B$103)</f>
        <v>23</v>
      </c>
      <c r="D101">
        <v>176</v>
      </c>
    </row>
    <row r="102" spans="1:4" ht="12.75">
      <c r="A102" s="1" t="s">
        <v>5760</v>
      </c>
      <c r="B102" s="4">
        <f>COUNTIF(CountryOfPrimaryWork,D102)/$B$1</f>
        <v>0.004608294930875576</v>
      </c>
      <c r="C102" s="6">
        <f>RANK(B102,$B$71:$B$103)</f>
        <v>23</v>
      </c>
      <c r="D102">
        <v>182</v>
      </c>
    </row>
    <row r="103" spans="1:4" ht="12.75">
      <c r="A103" s="1" t="s">
        <v>5761</v>
      </c>
      <c r="B103" s="4">
        <f>COUNTIF(CountryOfPrimaryWork,D103)/$B$1</f>
        <v>0.004608294930875576</v>
      </c>
      <c r="C103" s="6">
        <f>RANK(B103,$B$71:$B$103)</f>
        <v>23</v>
      </c>
      <c r="D103">
        <v>211</v>
      </c>
    </row>
    <row r="104" spans="1:2" ht="12.75">
      <c r="A104" s="1" t="s">
        <v>5762</v>
      </c>
      <c r="B104" s="4">
        <f>COUNTBLANK(CountryOfPrimaryWork)/$B$1</f>
        <v>0.009216589861751152</v>
      </c>
    </row>
    <row r="105" spans="1:2" ht="12.75">
      <c r="A105" s="1" t="s">
        <v>5763</v>
      </c>
      <c r="B105" s="5">
        <f>SUM(B71:B104)</f>
        <v>0</v>
      </c>
    </row>
    <row r="106" ht="12.75"/>
    <row r="107" ht="12.75">
      <c r="A107" s="1" t="s">
        <v>5764</v>
      </c>
    </row>
    <row r="108" spans="1:2" ht="12.75">
      <c r="A108" s="1" t="s">
        <v>5765</v>
      </c>
      <c r="B108" s="4">
        <f>B71+B72</f>
        <v>0</v>
      </c>
    </row>
    <row r="109" spans="1:2" ht="12.75">
      <c r="A109" s="1" t="s">
        <v>5766</v>
      </c>
      <c r="B109" s="5">
        <f>B74+B76+B77+B78+B79+B80+B81+B84+B85+B86+B87+B89+B90+B98+B100+B101+B103</f>
        <v>0</v>
      </c>
    </row>
    <row r="110" spans="1:2" ht="12.75">
      <c r="A110" s="1" t="s">
        <v>5767</v>
      </c>
      <c r="B110" s="5">
        <f>B73+B88+B93+B98+B99+B102</f>
        <v>0</v>
      </c>
    </row>
    <row r="111" spans="1:2" ht="12.75">
      <c r="A111" s="1" t="s">
        <v>5768</v>
      </c>
      <c r="B111" s="5">
        <f>B82+B83+B95+B96</f>
        <v>0</v>
      </c>
    </row>
    <row r="112" spans="1:2" ht="12.75">
      <c r="A112" s="1" t="s">
        <v>5769</v>
      </c>
      <c r="B112" s="5">
        <f>B75</f>
        <v>0</v>
      </c>
    </row>
    <row r="113" spans="1:2" ht="12.75">
      <c r="A113" s="1" t="s">
        <v>5770</v>
      </c>
      <c r="B113" s="4">
        <f>0</f>
        <v>0</v>
      </c>
    </row>
    <row r="114" ht="12.75"/>
    <row r="115" spans="1:2" ht="12.75">
      <c r="A115" s="1" t="s">
        <v>5771</v>
      </c>
      <c r="B115">
        <v>33</v>
      </c>
    </row>
    <row r="116" ht="12.75">
      <c r="A116" s="1"/>
    </row>
    <row r="117" spans="2:5" ht="12.75">
      <c r="B117" s="1" t="s">
        <v>5772</v>
      </c>
      <c r="C117" s="1" t="s">
        <v>5773</v>
      </c>
      <c r="D117" s="1" t="s">
        <v>5774</v>
      </c>
      <c r="E117" s="1" t="s">
        <v>5775</v>
      </c>
    </row>
    <row r="118" spans="1:5" ht="12.75">
      <c r="A118" s="1" t="s">
        <v>5776</v>
      </c>
      <c r="B118" s="4">
        <f>COUNTIF(PKIConcernsLimitedToCountry,B117)/$B$1</f>
        <v>0.20276497695852536</v>
      </c>
      <c r="C118" s="4">
        <f>COUNTIF(PKIConcernsLimitedToCountry,C117)/$B$1</f>
        <v>0.7695852534562212</v>
      </c>
      <c r="D118" s="5">
        <f>1-SUM(B118:C118)</f>
        <v>0</v>
      </c>
      <c r="E118" s="5">
        <f>SUM(B118:D118)</f>
        <v>0</v>
      </c>
    </row>
    <row r="119" ht="12.75">
      <c r="A119" s="1" t="s">
        <v>5777</v>
      </c>
    </row>
    <row r="120" ht="12.75">
      <c r="A120" s="1"/>
    </row>
    <row r="121" spans="1:3" ht="12.75">
      <c r="A121" s="1" t="s">
        <v>5778</v>
      </c>
      <c r="C121" s="1" t="s">
        <v>5779</v>
      </c>
    </row>
    <row r="122" spans="1:3" ht="12.75">
      <c r="A122" s="7" t="str">
        <f>"1-99"</f>
        <v>1-99</v>
      </c>
      <c r="B122" s="4">
        <f>COUNTIF(EmployerSize,A122)/$B$1</f>
        <v>0.18433179723502305</v>
      </c>
      <c r="C122" s="6">
        <f>RANK(B122,B$122:B$126)</f>
        <v>2</v>
      </c>
    </row>
    <row r="123" spans="1:3" ht="12.75">
      <c r="A123" s="7" t="str">
        <f>"100-499"</f>
        <v>100-499</v>
      </c>
      <c r="B123" s="4">
        <f>COUNTIF(EmployerSize,A123)/$B$1</f>
        <v>0.15207373271889402</v>
      </c>
      <c r="C123" s="6">
        <f>RANK(B123,B$122:B$126)</f>
        <v>4</v>
      </c>
    </row>
    <row r="124" spans="1:3" ht="12.75">
      <c r="A124" s="7" t="str">
        <f>"500-999"</f>
        <v>500-999</v>
      </c>
      <c r="B124" s="4">
        <f>COUNTIF(EmployerSize,A124)/$B$1</f>
        <v>0.07373271889400922</v>
      </c>
      <c r="C124" s="6">
        <f>RANK(B124,B$122:B$126)</f>
        <v>5</v>
      </c>
    </row>
    <row r="125" spans="1:3" ht="12.75">
      <c r="A125" s="7" t="str">
        <f>"1,000-9,999"</f>
        <v>1,000-9,999</v>
      </c>
      <c r="B125" s="4">
        <f>COUNTIF(EmployerSize,A125)/$B$1</f>
        <v>0.17972350230414746</v>
      </c>
      <c r="C125" s="6">
        <f>RANK(B125,B$122:B$126)</f>
        <v>3</v>
      </c>
    </row>
    <row r="126" spans="1:3" ht="12.75">
      <c r="A126" s="7" t="str">
        <f>"10,000 or more"</f>
        <v>10,000 or more</v>
      </c>
      <c r="B126" s="4">
        <f>COUNTIF(EmployerSize,A126)/$B$1</f>
        <v>0.4055299539170507</v>
      </c>
      <c r="C126" s="6">
        <f>RANK(B126,B$122:B$126)</f>
        <v>1</v>
      </c>
    </row>
    <row r="127" spans="1:2" ht="12.75">
      <c r="A127" s="1" t="s">
        <v>5780</v>
      </c>
      <c r="B127" s="4">
        <f>COUNTBLANK(EmployerSize)/$B$1</f>
        <v>0.004608294930875576</v>
      </c>
    </row>
    <row r="128" spans="1:2" ht="12.75">
      <c r="A128" s="1" t="s">
        <v>5781</v>
      </c>
      <c r="B128" s="5">
        <f>SUM(B122:B127)</f>
        <v>0</v>
      </c>
    </row>
    <row r="129" ht="12.75">
      <c r="A129" s="1"/>
    </row>
    <row r="130" spans="1:3" ht="12.75">
      <c r="A130" s="1" t="s">
        <v>5782</v>
      </c>
      <c r="C130" s="1" t="s">
        <v>5783</v>
      </c>
    </row>
    <row r="131" spans="1:3" ht="12.75">
      <c r="A131" s="7" t="s">
        <v>5784</v>
      </c>
      <c r="B131" s="4">
        <f>COUNTIF(EmployerSectorOrIndustry,A131)/$B$1</f>
        <v>0.041474654377880185</v>
      </c>
      <c r="C131" s="6">
        <f>RANK(B131,B$131:B$139)</f>
        <v>6</v>
      </c>
    </row>
    <row r="132" spans="1:3" ht="12.75">
      <c r="A132" s="7" t="s">
        <v>5785</v>
      </c>
      <c r="B132" s="4">
        <f>COUNTIF(EmployerSectorOrIndustry,A132)/$B$1</f>
        <v>0.2903225806451613</v>
      </c>
      <c r="C132" s="6">
        <f>RANK(B132,B$131:B$139)</f>
        <v>1</v>
      </c>
    </row>
    <row r="133" spans="1:3" ht="12.75">
      <c r="A133" s="7" t="s">
        <v>5786</v>
      </c>
      <c r="B133" s="4">
        <f>COUNTIF(EmployerSectorOrIndustry,A133)/$B$1</f>
        <v>0.03225806451612903</v>
      </c>
      <c r="C133" s="6">
        <f>RANK(B133,B$131:B$139)</f>
        <v>7</v>
      </c>
    </row>
    <row r="134" spans="1:3" ht="12.75">
      <c r="A134" s="7" t="s">
        <v>5787</v>
      </c>
      <c r="B134" s="4">
        <f>COUNTIF(EmployerSectorOrIndustry,A134)/$B$1</f>
        <v>0.08755760368663594</v>
      </c>
      <c r="C134" s="6">
        <f>RANK(B134,B$131:B$139)</f>
        <v>5</v>
      </c>
    </row>
    <row r="135" spans="1:3" ht="12.75">
      <c r="A135" s="7" t="s">
        <v>5788</v>
      </c>
      <c r="B135" s="4">
        <f>COUNTIF(EmployerSectorOrIndustry,A135)/$B$1</f>
        <v>0.12442396313364056</v>
      </c>
      <c r="C135" s="6">
        <f>RANK(B135,B$131:B$139)</f>
        <v>4</v>
      </c>
    </row>
    <row r="136" spans="1:3" ht="12.75">
      <c r="A136" s="8" t="s">
        <v>5789</v>
      </c>
      <c r="B136" s="4">
        <f>COUNTIF(EmployerSectorOrIndustry,A136)/$B$1</f>
        <v>0.027649769585253458</v>
      </c>
      <c r="C136" s="6">
        <f>RANK(B136,B$131:B$139)</f>
        <v>8</v>
      </c>
    </row>
    <row r="137" spans="1:3" ht="12.75">
      <c r="A137" s="1" t="s">
        <v>5790</v>
      </c>
      <c r="B137" s="4">
        <f>COUNTIF(EmployerSectorOrIndustry,"Computer-related")/$B$1</f>
        <v>0.17050691244239632</v>
      </c>
      <c r="C137" s="6">
        <f>RANK(B137,B$131:B$139)</f>
        <v>3</v>
      </c>
    </row>
    <row r="138" spans="1:3" ht="12.75">
      <c r="A138" s="1" t="s">
        <v>5791</v>
      </c>
      <c r="B138" s="4">
        <f>COUNTIF(EmployerSectorOrIndustry,"non-Computer")/$B$1</f>
        <v>0.02304147465437788</v>
      </c>
      <c r="C138" s="6">
        <f>RANK(B138,B$131:B$139)</f>
        <v>9</v>
      </c>
    </row>
    <row r="139" spans="1:4" ht="12.75">
      <c r="A139" s="1" t="s">
        <v>5792</v>
      </c>
      <c r="B139" s="4">
        <f>COUNTIF(EmployerSectorOrIndustry,10)/$B$1</f>
        <v>0.17511520737327188</v>
      </c>
      <c r="C139" s="6">
        <f>RANK(B139,B$131:B$139)</f>
        <v>2</v>
      </c>
      <c r="D139" t="s">
        <v>5793</v>
      </c>
    </row>
    <row r="140" spans="1:2" ht="12.75">
      <c r="A140" s="1" t="s">
        <v>5794</v>
      </c>
      <c r="B140" s="4">
        <f>COUNTBLANK(EmployerSectorOrIndustry)/$B$1</f>
        <v>0.027649769585253458</v>
      </c>
    </row>
    <row r="141" spans="1:2" ht="12.75">
      <c r="A141" s="1" t="s">
        <v>5795</v>
      </c>
      <c r="B141" s="5">
        <f>SUM(B131:B140)</f>
        <v>0</v>
      </c>
    </row>
  </sheetData>
  <printOptions/>
  <pageMargins left="0.7875" right="0.7875" top="0.7875" bottom="0.7875" header="0.09861111111111112" footer="0.1"/>
  <pageSetup fitToHeight="0" horizontalDpi="300" verticalDpi="300" orientation="landscape"/>
  <headerFooter alignWithMargins="0">
    <oddHeader>&amp;C&amp;"Albany,Regular"&amp;10&amp;A</oddHeader>
    <oddFooter>&amp;C&amp;"Albany,Regular"&amp;10Page &amp;P</oddFooter>
  </headerFooter>
</worksheet>
</file>

<file path=xl/worksheets/sheet3.xml><?xml version="1.0" encoding="utf-8"?>
<worksheet xmlns="http://schemas.openxmlformats.org/spreadsheetml/2006/main" xmlns:r="http://schemas.openxmlformats.org/officeDocument/2006/relationships">
  <dimension ref="A1:AC442"/>
  <sheetViews>
    <sheetView workbookViewId="0" topLeftCell="A218">
      <selection activeCell="C233" sqref="C233"/>
    </sheetView>
  </sheetViews>
  <sheetFormatPr defaultColWidth="11.421875" defaultRowHeight="12.75"/>
  <cols>
    <col min="1" max="1" width="15.421875" style="0" customWidth="1"/>
    <col min="2" max="4" width="18.421875" style="0" customWidth="1"/>
    <col min="5" max="5" width="27.7109375" style="0" customWidth="1"/>
    <col min="6" max="6" width="19.28125" style="0" customWidth="1"/>
    <col min="7" max="7" width="20.57421875" style="0" customWidth="1"/>
    <col min="8" max="8" width="11.28125" style="0" customWidth="1"/>
    <col min="9" max="9" width="12.7109375" style="0" customWidth="1"/>
    <col min="10" max="10" width="11.421875" style="0" customWidth="1"/>
    <col min="11" max="11" width="20.140625" style="0" customWidth="1"/>
    <col min="12" max="12" width="18.8515625" style="0" customWidth="1"/>
    <col min="13" max="13" width="26.8515625" style="0" customWidth="1"/>
    <col min="14" max="15" width="11.28125" style="0" customWidth="1"/>
    <col min="16" max="16" width="26.8515625" style="0" customWidth="1"/>
    <col min="17" max="17" width="27.140625" style="0" customWidth="1"/>
    <col min="18" max="256" width="11.28125" style="0" customWidth="1"/>
  </cols>
  <sheetData>
    <row r="1" ht="12.75">
      <c r="A1" s="1" t="s">
        <v>5796</v>
      </c>
    </row>
    <row r="2" ht="12.75"/>
    <row r="3" spans="1:29" ht="12.75">
      <c r="A3" s="1" t="str">
        <f>RawData!A1</f>
        <v>Read about PKI</v>
      </c>
      <c r="B3" s="1" t="str">
        <f>RawData!B1</f>
        <v>Considered using PKI</v>
      </c>
      <c r="C3" s="1" t="str">
        <f>RawData!C1</f>
        <v>Used PKI</v>
      </c>
      <c r="D3" s="1" t="str">
        <f>RawData!D1</f>
        <v>Helped deploy PKI</v>
      </c>
      <c r="E3" s="1" t="str">
        <f>RawData!E1</f>
        <v>Developed PKI-related software</v>
      </c>
      <c r="F3" s="1" t="str">
        <f>RawData!F1</f>
        <v>Web Server Security</v>
      </c>
      <c r="G3" s="1" t="str">
        <f>RawData!G1</f>
        <v>Single Sign On</v>
      </c>
      <c r="H3" s="1" t="str">
        <f>RawData!H1</f>
        <v>Document Signing</v>
      </c>
      <c r="I3" s="1" t="str">
        <f>RawData!I1</f>
        <v>Electronic Commerce</v>
      </c>
      <c r="J3" s="1" t="str">
        <f>RawData!J1</f>
        <v>Virtual Private Network</v>
      </c>
      <c r="K3" s="1" t="str">
        <f>RawData!K1</f>
        <v>Secure Email</v>
      </c>
      <c r="L3" s="1" t="str">
        <f>RawData!L1</f>
        <v>Code Signing</v>
      </c>
      <c r="M3" s="1" t="str">
        <f>RawData!M1</f>
        <v>Secure RPC</v>
      </c>
      <c r="N3" s="1" t="str">
        <f>RawData!N1</f>
        <v>Web Services Security</v>
      </c>
      <c r="O3" s="1" t="str">
        <f>RawData!O1</f>
        <v>Secure Wireless LAN</v>
      </c>
      <c r="P3" s="1" t="str">
        <f>RawData!P1</f>
        <v>Other Applications Importance</v>
      </c>
      <c r="Q3" s="1" t="s">
        <v>5797</v>
      </c>
      <c r="R3" s="1" t="s">
        <v>5798</v>
      </c>
      <c r="S3" s="1" t="str">
        <f>RawData!S1</f>
        <v>Costs Too High</v>
      </c>
      <c r="T3" s="1" t="str">
        <f>RawData!T1</f>
        <v>Poor Interoperability</v>
      </c>
      <c r="U3" s="1" t="str">
        <f>RawData!U1</f>
        <v>Hard to Get Started – Too Complex</v>
      </c>
      <c r="V3" s="1" t="str">
        <f>RawData!V1</f>
        <v>Hard for IT to Maintain</v>
      </c>
      <c r="W3" s="1" t="str">
        <f>RawData!W1</f>
        <v>Hard for End Users to Use</v>
      </c>
      <c r="X3" s="1" t="str">
        <f>RawData!X1</f>
        <v>Lack of Management Support</v>
      </c>
      <c r="Y3" s="1" t="str">
        <f>RawData!Y1</f>
        <v>Too Much Legal Work Required</v>
      </c>
      <c r="Z3" s="1" t="str">
        <f>RawData!Z1</f>
        <v>Software Applications Don't Support It</v>
      </c>
      <c r="AA3" s="1" t="str">
        <f>RawData!AA1</f>
        <v>PKI Poorly Understood</v>
      </c>
      <c r="AB3" s="1" t="str">
        <f>RawData!AB1</f>
        <v>Other Obstacles Importance</v>
      </c>
      <c r="AC3" s="1" t="str">
        <f>RawData!AC1</f>
        <v>Other Obstacles Description</v>
      </c>
    </row>
    <row r="4" spans="1:28" ht="12.75">
      <c r="A4" s="9">
        <f>RawData!A2</f>
        <v>1</v>
      </c>
      <c r="B4" s="9">
        <f>RawData!B2</f>
        <v>1</v>
      </c>
      <c r="C4" s="9">
        <f>RawData!C2</f>
        <v>1</v>
      </c>
      <c r="D4" s="9">
        <f>RawData!D2</f>
        <v>1</v>
      </c>
      <c r="E4" s="9">
        <f>RawData!E2</f>
        <v>0</v>
      </c>
      <c r="F4" s="6">
        <f>VLOOKUP(RawData!F2,$C$226:$D$229,2,1)</f>
        <v>-1</v>
      </c>
      <c r="G4" s="6">
        <f>VLOOKUP(RawData!G2,$C$226:$D$229,2,1)</f>
        <v>1</v>
      </c>
      <c r="H4" s="6">
        <f>VLOOKUP(RawData!H2,$C$226:$D$229,2,1)</f>
        <v>1</v>
      </c>
      <c r="I4" s="6">
        <f>VLOOKUP(RawData!I2,$C$226:$D$229,2,1)</f>
        <v>1</v>
      </c>
      <c r="J4" s="6">
        <f>VLOOKUP(RawData!J2,$C$226:$D$229,2,1)</f>
        <v>1</v>
      </c>
      <c r="K4" s="6">
        <f>VLOOKUP(RawData!K2,$C$226:$D$229,2,1)</f>
        <v>-1</v>
      </c>
      <c r="L4" s="6">
        <f>VLOOKUP(RawData!L2,$C$226:$D$229,2,1)</f>
        <v>-1</v>
      </c>
      <c r="M4" s="6">
        <f>VLOOKUP(RawData!M2,$C$226:$D$229,2,1)</f>
        <v>-1</v>
      </c>
      <c r="N4" s="6">
        <f>VLOOKUP(RawData!N2,$C$226:$D$229,2,1)</f>
        <v>-1</v>
      </c>
      <c r="O4" s="6">
        <f>VLOOKUP(RawData!O2,$C$226:$D$229,2,1)</f>
        <v>1</v>
      </c>
      <c r="P4" s="6">
        <f>VLOOKUP(RawData!P2,$C$226:$D$229,2,1)</f>
        <v>-1</v>
      </c>
      <c r="R4" s="6">
        <f>IF(RawData!R2="Yes",1,0)</f>
        <v>1</v>
      </c>
      <c r="S4" s="6">
        <f>VLOOKUP(RawData!S2,$S$226:$T$229,2,1)</f>
        <v>2</v>
      </c>
      <c r="T4" s="6">
        <f>VLOOKUP(RawData!T2,$S$226:$T$229,2,1)</f>
        <v>2</v>
      </c>
      <c r="U4" s="6">
        <f>VLOOKUP(RawData!U2,$S$226:$T$229,2,1)</f>
        <v>2</v>
      </c>
      <c r="V4" s="6">
        <f>VLOOKUP(RawData!V2,$S$226:$T$229,2,1)</f>
        <v>1</v>
      </c>
      <c r="W4" s="6">
        <f>VLOOKUP(RawData!W2,$S$226:$T$229,2,1)</f>
        <v>2</v>
      </c>
      <c r="X4" s="6">
        <f>VLOOKUP(RawData!X2,$S$226:$T$229,2,1)</f>
        <v>2</v>
      </c>
      <c r="Y4" s="6">
        <f>VLOOKUP(RawData!Y2,$S$226:$T$229,2,1)</f>
        <v>2</v>
      </c>
      <c r="Z4" s="6">
        <f>VLOOKUP(RawData!Z2,$S$226:$T$229,2,1)</f>
        <v>1</v>
      </c>
      <c r="AA4" s="6">
        <f>VLOOKUP(RawData!AA2,$S$226:$T$229,2,1)</f>
        <v>1</v>
      </c>
      <c r="AB4" s="6">
        <f>VLOOKUP(RawData!AB2,$S$226:$T$229,2,1)</f>
        <v>-1</v>
      </c>
    </row>
    <row r="5" spans="1:28" ht="12.75">
      <c r="A5" s="9">
        <f>RawData!A3</f>
        <v>1</v>
      </c>
      <c r="B5" s="9">
        <f>RawData!B3</f>
        <v>1</v>
      </c>
      <c r="C5" s="9">
        <f>RawData!C3</f>
        <v>1</v>
      </c>
      <c r="D5" s="9">
        <f>RawData!D3</f>
        <v>1</v>
      </c>
      <c r="E5" s="9">
        <f>RawData!E3</f>
        <v>0</v>
      </c>
      <c r="F5" s="6">
        <f>VLOOKUP(RawData!F3,$C$226:$D$229,2,1)</f>
        <v>2</v>
      </c>
      <c r="G5" s="6">
        <f>VLOOKUP(RawData!G3,$C$226:$D$229,2,1)</f>
        <v>0</v>
      </c>
      <c r="H5" s="6">
        <f>VLOOKUP(RawData!H3,$C$226:$D$229,2,1)</f>
        <v>2</v>
      </c>
      <c r="I5" s="6">
        <f>VLOOKUP(RawData!I3,$C$226:$D$229,2,1)</f>
        <v>1</v>
      </c>
      <c r="J5" s="6">
        <f>VLOOKUP(RawData!J3,$C$226:$D$229,2,1)</f>
        <v>1</v>
      </c>
      <c r="K5" s="6">
        <f>VLOOKUP(RawData!K3,$C$226:$D$229,2,1)</f>
        <v>1</v>
      </c>
      <c r="L5" s="6">
        <f>VLOOKUP(RawData!L3,$C$226:$D$229,2,1)</f>
        <v>2</v>
      </c>
      <c r="M5" s="6">
        <f>VLOOKUP(RawData!M3,$C$226:$D$229,2,1)</f>
        <v>1</v>
      </c>
      <c r="N5" s="6">
        <f>VLOOKUP(RawData!N3,$C$226:$D$229,2,1)</f>
        <v>0</v>
      </c>
      <c r="O5" s="6">
        <f>VLOOKUP(RawData!O3,$C$226:$D$229,2,1)</f>
        <v>0</v>
      </c>
      <c r="P5" s="6">
        <f>VLOOKUP(RawData!P3,$C$226:$D$229,2,1)</f>
        <v>0</v>
      </c>
      <c r="R5" s="6">
        <f>IF(RawData!R3="Yes",1,0)</f>
        <v>1</v>
      </c>
      <c r="S5" s="6">
        <f>VLOOKUP(RawData!S3,$S$226:$T$229,2,1)</f>
        <v>2</v>
      </c>
      <c r="T5" s="6">
        <f>VLOOKUP(RawData!T3,$S$226:$T$229,2,1)</f>
        <v>0</v>
      </c>
      <c r="U5" s="6">
        <f>VLOOKUP(RawData!U3,$S$226:$T$229,2,1)</f>
        <v>1</v>
      </c>
      <c r="V5" s="6">
        <f>VLOOKUP(RawData!V3,$S$226:$T$229,2,1)</f>
        <v>1</v>
      </c>
      <c r="W5" s="6">
        <f>VLOOKUP(RawData!W3,$S$226:$T$229,2,1)</f>
        <v>2</v>
      </c>
      <c r="X5" s="6">
        <f>VLOOKUP(RawData!X3,$S$226:$T$229,2,1)</f>
        <v>1</v>
      </c>
      <c r="Y5" s="6">
        <f>VLOOKUP(RawData!Y3,$S$226:$T$229,2,1)</f>
        <v>1</v>
      </c>
      <c r="Z5" s="6">
        <f>VLOOKUP(RawData!Z3,$S$226:$T$229,2,1)</f>
        <v>2</v>
      </c>
      <c r="AA5" s="6">
        <f>VLOOKUP(RawData!AA3,$S$226:$T$229,2,1)</f>
        <v>2</v>
      </c>
      <c r="AB5" s="6">
        <f>VLOOKUP(RawData!AB3,$S$226:$T$229,2,1)</f>
        <v>2</v>
      </c>
    </row>
    <row r="6" spans="1:28" ht="12.75">
      <c r="A6" s="9">
        <f>RawData!A4</f>
        <v>1</v>
      </c>
      <c r="B6" s="9">
        <f>RawData!B4</f>
        <v>0</v>
      </c>
      <c r="C6" s="9">
        <f>RawData!C4</f>
        <v>0</v>
      </c>
      <c r="D6" s="9">
        <f>RawData!D4</f>
        <v>1</v>
      </c>
      <c r="E6" s="9">
        <f>RawData!E4</f>
        <v>0</v>
      </c>
      <c r="F6" s="6">
        <f>VLOOKUP(RawData!F4,$C$226:$D$229,2,1)</f>
        <v>2</v>
      </c>
      <c r="G6" s="6">
        <f>VLOOKUP(RawData!G4,$C$226:$D$229,2,1)</f>
        <v>1</v>
      </c>
      <c r="H6" s="6">
        <f>VLOOKUP(RawData!H4,$C$226:$D$229,2,1)</f>
        <v>2</v>
      </c>
      <c r="I6" s="6">
        <f>VLOOKUP(RawData!I4,$C$226:$D$229,2,1)</f>
        <v>1</v>
      </c>
      <c r="J6" s="6">
        <f>VLOOKUP(RawData!J4,$C$226:$D$229,2,1)</f>
        <v>2</v>
      </c>
      <c r="K6" s="6">
        <f>VLOOKUP(RawData!K4,$C$226:$D$229,2,1)</f>
        <v>2</v>
      </c>
      <c r="L6" s="6">
        <f>VLOOKUP(RawData!L4,$C$226:$D$229,2,1)</f>
        <v>1</v>
      </c>
      <c r="M6" s="6">
        <f>VLOOKUP(RawData!M4,$C$226:$D$229,2,1)</f>
        <v>1</v>
      </c>
      <c r="N6" s="6">
        <f>VLOOKUP(RawData!N4,$C$226:$D$229,2,1)</f>
        <v>2</v>
      </c>
      <c r="O6" s="6">
        <f>VLOOKUP(RawData!O4,$C$226:$D$229,2,1)</f>
        <v>2</v>
      </c>
      <c r="P6" s="6">
        <f>VLOOKUP(RawData!P4,$C$226:$D$229,2,1)</f>
        <v>-1</v>
      </c>
      <c r="R6" s="6">
        <f>IF(RawData!R4="Yes",1,0)</f>
        <v>0</v>
      </c>
      <c r="S6" s="6">
        <f>VLOOKUP(RawData!S4,$S$226:$T$229,2,1)</f>
        <v>1</v>
      </c>
      <c r="T6" s="6">
        <f>VLOOKUP(RawData!T4,$S$226:$T$229,2,1)</f>
        <v>2</v>
      </c>
      <c r="U6" s="6">
        <f>VLOOKUP(RawData!U4,$S$226:$T$229,2,1)</f>
        <v>2</v>
      </c>
      <c r="V6" s="6">
        <f>VLOOKUP(RawData!V4,$S$226:$T$229,2,1)</f>
        <v>2</v>
      </c>
      <c r="W6" s="6">
        <f>VLOOKUP(RawData!W4,$S$226:$T$229,2,1)</f>
        <v>1</v>
      </c>
      <c r="X6" s="6">
        <f>VLOOKUP(RawData!X4,$S$226:$T$229,2,1)</f>
        <v>2</v>
      </c>
      <c r="Y6" s="6">
        <f>VLOOKUP(RawData!Y4,$S$226:$T$229,2,1)</f>
        <v>2</v>
      </c>
      <c r="Z6" s="6">
        <f>VLOOKUP(RawData!Z4,$S$226:$T$229,2,1)</f>
        <v>2</v>
      </c>
      <c r="AA6" s="6">
        <f>VLOOKUP(RawData!AA4,$S$226:$T$229,2,1)</f>
        <v>1</v>
      </c>
      <c r="AB6" s="6">
        <f>VLOOKUP(RawData!AB4,$S$226:$T$229,2,1)</f>
        <v>-1</v>
      </c>
    </row>
    <row r="7" spans="1:28" ht="12.75">
      <c r="A7" s="9">
        <f>RawData!A5</f>
        <v>1</v>
      </c>
      <c r="B7" s="9">
        <f>RawData!B5</f>
        <v>0</v>
      </c>
      <c r="C7" s="9">
        <f>RawData!C5</f>
        <v>1</v>
      </c>
      <c r="D7" s="9">
        <f>RawData!D5</f>
        <v>1</v>
      </c>
      <c r="E7" s="9">
        <f>RawData!E5</f>
        <v>1</v>
      </c>
      <c r="F7" s="6">
        <f>VLOOKUP(RawData!F5,$C$226:$D$229,2,1)</f>
        <v>1</v>
      </c>
      <c r="G7" s="6">
        <f>VLOOKUP(RawData!G5,$C$226:$D$229,2,1)</f>
        <v>2</v>
      </c>
      <c r="H7" s="6">
        <f>VLOOKUP(RawData!H5,$C$226:$D$229,2,1)</f>
        <v>2</v>
      </c>
      <c r="I7" s="6">
        <f>VLOOKUP(RawData!I5,$C$226:$D$229,2,1)</f>
        <v>1</v>
      </c>
      <c r="J7" s="6">
        <f>VLOOKUP(RawData!J5,$C$226:$D$229,2,1)</f>
        <v>2</v>
      </c>
      <c r="K7" s="6">
        <f>VLOOKUP(RawData!K5,$C$226:$D$229,2,1)</f>
        <v>2</v>
      </c>
      <c r="L7" s="6">
        <f>VLOOKUP(RawData!L5,$C$226:$D$229,2,1)</f>
        <v>1</v>
      </c>
      <c r="M7" s="6">
        <f>VLOOKUP(RawData!M5,$C$226:$D$229,2,1)</f>
        <v>0</v>
      </c>
      <c r="N7" s="6">
        <f>VLOOKUP(RawData!N5,$C$226:$D$229,2,1)</f>
        <v>2</v>
      </c>
      <c r="O7" s="6">
        <f>VLOOKUP(RawData!O5,$C$226:$D$229,2,1)</f>
        <v>1</v>
      </c>
      <c r="P7" s="6">
        <f>VLOOKUP(RawData!P5,$C$226:$D$229,2,1)</f>
        <v>-1</v>
      </c>
      <c r="R7" s="6">
        <f>IF(RawData!R5="Yes",1,0)</f>
        <v>0</v>
      </c>
      <c r="S7" s="6">
        <f>VLOOKUP(RawData!S5,$S$226:$T$229,2,1)</f>
        <v>-1</v>
      </c>
      <c r="T7" s="6">
        <f>VLOOKUP(RawData!T5,$S$226:$T$229,2,1)</f>
        <v>-1</v>
      </c>
      <c r="U7" s="6">
        <f>VLOOKUP(RawData!U5,$S$226:$T$229,2,1)</f>
        <v>-1</v>
      </c>
      <c r="V7" s="6">
        <f>VLOOKUP(RawData!V5,$S$226:$T$229,2,1)</f>
        <v>-1</v>
      </c>
      <c r="W7" s="6">
        <f>VLOOKUP(RawData!W5,$S$226:$T$229,2,1)</f>
        <v>-1</v>
      </c>
      <c r="X7" s="6">
        <f>VLOOKUP(RawData!X5,$S$226:$T$229,2,1)</f>
        <v>2</v>
      </c>
      <c r="Y7" s="6">
        <f>VLOOKUP(RawData!Y5,$S$226:$T$229,2,1)</f>
        <v>0</v>
      </c>
      <c r="Z7" s="6">
        <f>VLOOKUP(RawData!Z5,$S$226:$T$229,2,1)</f>
        <v>0</v>
      </c>
      <c r="AA7" s="6">
        <f>VLOOKUP(RawData!AA5,$S$226:$T$229,2,1)</f>
        <v>2</v>
      </c>
      <c r="AB7" s="6">
        <f>VLOOKUP(RawData!AB5,$S$226:$T$229,2,1)</f>
        <v>2</v>
      </c>
    </row>
    <row r="8" spans="1:28" ht="12.75">
      <c r="A8" s="9">
        <f>RawData!A6</f>
        <v>1</v>
      </c>
      <c r="B8" s="9">
        <f>RawData!B6</f>
        <v>1</v>
      </c>
      <c r="C8" s="9">
        <f>RawData!C6</f>
        <v>1</v>
      </c>
      <c r="D8" s="9">
        <f>RawData!D6</f>
        <v>0</v>
      </c>
      <c r="E8" s="9">
        <f>RawData!E6</f>
        <v>0</v>
      </c>
      <c r="F8" s="6">
        <f>VLOOKUP(RawData!F6,$C$226:$D$229,2,1)</f>
        <v>1</v>
      </c>
      <c r="G8" s="6">
        <f>VLOOKUP(RawData!G6,$C$226:$D$229,2,1)</f>
        <v>0</v>
      </c>
      <c r="H8" s="6">
        <f>VLOOKUP(RawData!H6,$C$226:$D$229,2,1)</f>
        <v>2</v>
      </c>
      <c r="I8" s="6">
        <f>VLOOKUP(RawData!I6,$C$226:$D$229,2,1)</f>
        <v>0</v>
      </c>
      <c r="J8" s="6">
        <f>VLOOKUP(RawData!J6,$C$226:$D$229,2,1)</f>
        <v>0</v>
      </c>
      <c r="K8" s="6">
        <f>VLOOKUP(RawData!K6,$C$226:$D$229,2,1)</f>
        <v>0</v>
      </c>
      <c r="L8" s="6">
        <f>VLOOKUP(RawData!L6,$C$226:$D$229,2,1)</f>
        <v>0</v>
      </c>
      <c r="M8" s="6">
        <f>VLOOKUP(RawData!M6,$C$226:$D$229,2,1)</f>
        <v>0</v>
      </c>
      <c r="N8" s="6">
        <f>VLOOKUP(RawData!N6,$C$226:$D$229,2,1)</f>
        <v>2</v>
      </c>
      <c r="O8" s="6">
        <f>VLOOKUP(RawData!O6,$C$226:$D$229,2,1)</f>
        <v>1</v>
      </c>
      <c r="P8" s="6">
        <f>VLOOKUP(RawData!P6,$C$226:$D$229,2,1)</f>
        <v>0</v>
      </c>
      <c r="R8" s="6">
        <f>IF(RawData!R6="Yes",1,0)</f>
        <v>0</v>
      </c>
      <c r="S8" s="6">
        <f>VLOOKUP(RawData!S6,$S$226:$T$229,2,1)</f>
        <v>2</v>
      </c>
      <c r="T8" s="6">
        <f>VLOOKUP(RawData!T6,$S$226:$T$229,2,1)</f>
        <v>1</v>
      </c>
      <c r="U8" s="6">
        <f>VLOOKUP(RawData!U6,$S$226:$T$229,2,1)</f>
        <v>2</v>
      </c>
      <c r="V8" s="6">
        <f>VLOOKUP(RawData!V6,$S$226:$T$229,2,1)</f>
        <v>1</v>
      </c>
      <c r="W8" s="6">
        <f>VLOOKUP(RawData!W6,$S$226:$T$229,2,1)</f>
        <v>2</v>
      </c>
      <c r="X8" s="6">
        <f>VLOOKUP(RawData!X6,$S$226:$T$229,2,1)</f>
        <v>1</v>
      </c>
      <c r="Y8" s="6">
        <f>VLOOKUP(RawData!Y6,$S$226:$T$229,2,1)</f>
        <v>1</v>
      </c>
      <c r="Z8" s="6">
        <f>VLOOKUP(RawData!Z6,$S$226:$T$229,2,1)</f>
        <v>2</v>
      </c>
      <c r="AA8" s="6">
        <f>VLOOKUP(RawData!AA6,$S$226:$T$229,2,1)</f>
        <v>2</v>
      </c>
      <c r="AB8" s="6">
        <f>VLOOKUP(RawData!AB6,$S$226:$T$229,2,1)</f>
        <v>0</v>
      </c>
    </row>
    <row r="9" spans="1:28" ht="12.75">
      <c r="A9" s="9">
        <f>RawData!A7</f>
        <v>1</v>
      </c>
      <c r="B9" s="9">
        <f>RawData!B7</f>
        <v>1</v>
      </c>
      <c r="C9" s="9">
        <f>RawData!C7</f>
        <v>1</v>
      </c>
      <c r="D9" s="9">
        <f>RawData!D7</f>
        <v>1</v>
      </c>
      <c r="E9" s="9">
        <f>RawData!E7</f>
        <v>1</v>
      </c>
      <c r="F9" s="6">
        <f>VLOOKUP(RawData!F7,$C$226:$D$229,2,1)</f>
        <v>2</v>
      </c>
      <c r="G9" s="6">
        <f>VLOOKUP(RawData!G7,$C$226:$D$229,2,1)</f>
        <v>2</v>
      </c>
      <c r="H9" s="6">
        <f>VLOOKUP(RawData!H7,$C$226:$D$229,2,1)</f>
        <v>1</v>
      </c>
      <c r="I9" s="6">
        <f>VLOOKUP(RawData!I7,$C$226:$D$229,2,1)</f>
        <v>1</v>
      </c>
      <c r="J9" s="6">
        <f>VLOOKUP(RawData!J7,$C$226:$D$229,2,1)</f>
        <v>1</v>
      </c>
      <c r="K9" s="6">
        <f>VLOOKUP(RawData!K7,$C$226:$D$229,2,1)</f>
        <v>1</v>
      </c>
      <c r="L9" s="6">
        <f>VLOOKUP(RawData!L7,$C$226:$D$229,2,1)</f>
        <v>1</v>
      </c>
      <c r="M9" s="6">
        <f>VLOOKUP(RawData!M7,$C$226:$D$229,2,1)</f>
        <v>1</v>
      </c>
      <c r="N9" s="6">
        <f>VLOOKUP(RawData!N7,$C$226:$D$229,2,1)</f>
        <v>1</v>
      </c>
      <c r="O9" s="6">
        <f>VLOOKUP(RawData!O7,$C$226:$D$229,2,1)</f>
        <v>0</v>
      </c>
      <c r="P9" s="6">
        <f>VLOOKUP(RawData!P7,$C$226:$D$229,2,1)</f>
        <v>-1</v>
      </c>
      <c r="R9" s="6">
        <f>IF(RawData!R7="Yes",1,0)</f>
        <v>0</v>
      </c>
      <c r="S9" s="6">
        <f>VLOOKUP(RawData!S7,$S$226:$T$229,2,1)</f>
        <v>2</v>
      </c>
      <c r="T9" s="6">
        <f>VLOOKUP(RawData!T7,$S$226:$T$229,2,1)</f>
        <v>1</v>
      </c>
      <c r="U9" s="6">
        <f>VLOOKUP(RawData!U7,$S$226:$T$229,2,1)</f>
        <v>2</v>
      </c>
      <c r="V9" s="6">
        <f>VLOOKUP(RawData!V7,$S$226:$T$229,2,1)</f>
        <v>1</v>
      </c>
      <c r="W9" s="6">
        <f>VLOOKUP(RawData!W7,$S$226:$T$229,2,1)</f>
        <v>1</v>
      </c>
      <c r="X9" s="6">
        <f>VLOOKUP(RawData!X7,$S$226:$T$229,2,1)</f>
        <v>2</v>
      </c>
      <c r="Y9" s="6">
        <f>VLOOKUP(RawData!Y7,$S$226:$T$229,2,1)</f>
        <v>2</v>
      </c>
      <c r="Z9" s="6">
        <f>VLOOKUP(RawData!Z7,$S$226:$T$229,2,1)</f>
        <v>2</v>
      </c>
      <c r="AA9" s="6">
        <f>VLOOKUP(RawData!AA7,$S$226:$T$229,2,1)</f>
        <v>1</v>
      </c>
      <c r="AB9" s="6">
        <f>VLOOKUP(RawData!AB7,$S$226:$T$229,2,1)</f>
        <v>-1</v>
      </c>
    </row>
    <row r="10" spans="1:28" ht="12.75">
      <c r="A10" s="9">
        <f>RawData!A8</f>
        <v>1</v>
      </c>
      <c r="B10" s="9">
        <f>RawData!B8</f>
        <v>1</v>
      </c>
      <c r="C10" s="9">
        <f>RawData!C8</f>
        <v>1</v>
      </c>
      <c r="D10" s="9">
        <f>RawData!D8</f>
        <v>1</v>
      </c>
      <c r="E10" s="9">
        <f>RawData!E8</f>
        <v>0</v>
      </c>
      <c r="F10" s="6">
        <f>VLOOKUP(RawData!F8,$C$226:$D$229,2,1)</f>
        <v>2</v>
      </c>
      <c r="G10" s="6">
        <f>VLOOKUP(RawData!G8,$C$226:$D$229,2,1)</f>
        <v>1</v>
      </c>
      <c r="H10" s="6">
        <f>VLOOKUP(RawData!H8,$C$226:$D$229,2,1)</f>
        <v>2</v>
      </c>
      <c r="I10" s="6">
        <f>VLOOKUP(RawData!I8,$C$226:$D$229,2,1)</f>
        <v>2</v>
      </c>
      <c r="J10" s="6">
        <f>VLOOKUP(RawData!J8,$C$226:$D$229,2,1)</f>
        <v>2</v>
      </c>
      <c r="K10" s="6">
        <f>VLOOKUP(RawData!K8,$C$226:$D$229,2,1)</f>
        <v>1</v>
      </c>
      <c r="L10" s="6">
        <f>VLOOKUP(RawData!L8,$C$226:$D$229,2,1)</f>
        <v>-1</v>
      </c>
      <c r="M10" s="6">
        <f>VLOOKUP(RawData!M8,$C$226:$D$229,2,1)</f>
        <v>0</v>
      </c>
      <c r="N10" s="6">
        <f>VLOOKUP(RawData!N8,$C$226:$D$229,2,1)</f>
        <v>1</v>
      </c>
      <c r="O10" s="6">
        <f>VLOOKUP(RawData!O8,$C$226:$D$229,2,1)</f>
        <v>1</v>
      </c>
      <c r="P10" s="6">
        <f>VLOOKUP(RawData!P8,$C$226:$D$229,2,1)</f>
        <v>-1</v>
      </c>
      <c r="R10" s="6">
        <f>IF(RawData!R8="Yes",1,0)</f>
        <v>0</v>
      </c>
      <c r="S10" s="6">
        <f>VLOOKUP(RawData!S8,$S$226:$T$229,2,1)</f>
        <v>1</v>
      </c>
      <c r="T10" s="6">
        <f>VLOOKUP(RawData!T8,$S$226:$T$229,2,1)</f>
        <v>1</v>
      </c>
      <c r="U10" s="6">
        <f>VLOOKUP(RawData!U8,$S$226:$T$229,2,1)</f>
        <v>2</v>
      </c>
      <c r="V10" s="6">
        <f>VLOOKUP(RawData!V8,$S$226:$T$229,2,1)</f>
        <v>1</v>
      </c>
      <c r="W10" s="6">
        <f>VLOOKUP(RawData!W8,$S$226:$T$229,2,1)</f>
        <v>1</v>
      </c>
      <c r="X10" s="6">
        <f>VLOOKUP(RawData!X8,$S$226:$T$229,2,1)</f>
        <v>2</v>
      </c>
      <c r="Y10" s="6">
        <f>VLOOKUP(RawData!Y8,$S$226:$T$229,2,1)</f>
        <v>2</v>
      </c>
      <c r="Z10" s="6">
        <f>VLOOKUP(RawData!Z8,$S$226:$T$229,2,1)</f>
        <v>1</v>
      </c>
      <c r="AA10" s="6">
        <f>VLOOKUP(RawData!AA8,$S$226:$T$229,2,1)</f>
        <v>2</v>
      </c>
      <c r="AB10" s="6">
        <f>VLOOKUP(RawData!AB8,$S$226:$T$229,2,1)</f>
        <v>-1</v>
      </c>
    </row>
    <row r="11" spans="1:28" ht="12.75">
      <c r="A11" s="9">
        <f>RawData!A9</f>
        <v>1</v>
      </c>
      <c r="B11" s="9">
        <f>RawData!B9</f>
        <v>1</v>
      </c>
      <c r="C11" s="9">
        <f>RawData!C9</f>
        <v>1</v>
      </c>
      <c r="D11" s="9">
        <f>RawData!D9</f>
        <v>1</v>
      </c>
      <c r="E11" s="9">
        <f>RawData!E9</f>
        <v>1</v>
      </c>
      <c r="F11" s="6">
        <f>VLOOKUP(RawData!F9,$C$226:$D$229,2,1)</f>
        <v>1</v>
      </c>
      <c r="G11" s="6">
        <f>VLOOKUP(RawData!G9,$C$226:$D$229,2,1)</f>
        <v>1</v>
      </c>
      <c r="H11" s="6">
        <f>VLOOKUP(RawData!H9,$C$226:$D$229,2,1)</f>
        <v>2</v>
      </c>
      <c r="I11" s="6">
        <f>VLOOKUP(RawData!I9,$C$226:$D$229,2,1)</f>
        <v>2</v>
      </c>
      <c r="J11" s="6">
        <f>VLOOKUP(RawData!J9,$C$226:$D$229,2,1)</f>
        <v>2</v>
      </c>
      <c r="K11" s="6">
        <f>VLOOKUP(RawData!K9,$C$226:$D$229,2,1)</f>
        <v>2</v>
      </c>
      <c r="L11" s="6">
        <f>VLOOKUP(RawData!L9,$C$226:$D$229,2,1)</f>
        <v>2</v>
      </c>
      <c r="M11" s="6">
        <f>VLOOKUP(RawData!M9,$C$226:$D$229,2,1)</f>
        <v>1</v>
      </c>
      <c r="N11" s="6">
        <f>VLOOKUP(RawData!N9,$C$226:$D$229,2,1)</f>
        <v>1</v>
      </c>
      <c r="O11" s="6">
        <f>VLOOKUP(RawData!O9,$C$226:$D$229,2,1)</f>
        <v>2</v>
      </c>
      <c r="P11" s="6">
        <f>VLOOKUP(RawData!P9,$C$226:$D$229,2,1)</f>
        <v>-1</v>
      </c>
      <c r="R11" s="6">
        <f>IF(RawData!R9="Yes",1,0)</f>
        <v>0</v>
      </c>
      <c r="S11" s="6">
        <f>VLOOKUP(RawData!S9,$S$226:$T$229,2,1)</f>
        <v>2</v>
      </c>
      <c r="T11" s="6">
        <f>VLOOKUP(RawData!T9,$S$226:$T$229,2,1)</f>
        <v>1</v>
      </c>
      <c r="U11" s="6">
        <f>VLOOKUP(RawData!U9,$S$226:$T$229,2,1)</f>
        <v>2</v>
      </c>
      <c r="V11" s="6">
        <f>VLOOKUP(RawData!V9,$S$226:$T$229,2,1)</f>
        <v>2</v>
      </c>
      <c r="W11" s="6">
        <f>VLOOKUP(RawData!W9,$S$226:$T$229,2,1)</f>
        <v>1</v>
      </c>
      <c r="X11" s="6">
        <f>VLOOKUP(RawData!X9,$S$226:$T$229,2,1)</f>
        <v>2</v>
      </c>
      <c r="Y11" s="6">
        <f>VLOOKUP(RawData!Y9,$S$226:$T$229,2,1)</f>
        <v>1</v>
      </c>
      <c r="Z11" s="6">
        <f>VLOOKUP(RawData!Z9,$S$226:$T$229,2,1)</f>
        <v>2</v>
      </c>
      <c r="AA11" s="6">
        <f>VLOOKUP(RawData!AA9,$S$226:$T$229,2,1)</f>
        <v>2</v>
      </c>
      <c r="AB11" s="6">
        <f>VLOOKUP(RawData!AB9,$S$226:$T$229,2,1)</f>
        <v>-1</v>
      </c>
    </row>
    <row r="12" spans="1:28" ht="12.75">
      <c r="A12" s="9">
        <f>RawData!A10</f>
        <v>1</v>
      </c>
      <c r="B12" s="9">
        <f>RawData!B10</f>
        <v>1</v>
      </c>
      <c r="C12" s="9">
        <f>RawData!C10</f>
        <v>1</v>
      </c>
      <c r="D12" s="9">
        <f>RawData!D10</f>
        <v>0</v>
      </c>
      <c r="E12" s="9">
        <f>RawData!E10</f>
        <v>1</v>
      </c>
      <c r="F12" s="6">
        <f>VLOOKUP(RawData!F10,$C$226:$D$229,2,1)</f>
        <v>2</v>
      </c>
      <c r="G12" s="6">
        <f>VLOOKUP(RawData!G10,$C$226:$D$229,2,1)</f>
        <v>0</v>
      </c>
      <c r="H12" s="6">
        <f>VLOOKUP(RawData!H10,$C$226:$D$229,2,1)</f>
        <v>0</v>
      </c>
      <c r="I12" s="6">
        <f>VLOOKUP(RawData!I10,$C$226:$D$229,2,1)</f>
        <v>1</v>
      </c>
      <c r="J12" s="6">
        <f>VLOOKUP(RawData!J10,$C$226:$D$229,2,1)</f>
        <v>1</v>
      </c>
      <c r="K12" s="6">
        <f>VLOOKUP(RawData!K10,$C$226:$D$229,2,1)</f>
        <v>0</v>
      </c>
      <c r="L12" s="6">
        <f>VLOOKUP(RawData!L10,$C$226:$D$229,2,1)</f>
        <v>1</v>
      </c>
      <c r="M12" s="6">
        <f>VLOOKUP(RawData!M10,$C$226:$D$229,2,1)</f>
        <v>0</v>
      </c>
      <c r="N12" s="6">
        <f>VLOOKUP(RawData!N10,$C$226:$D$229,2,1)</f>
        <v>1</v>
      </c>
      <c r="O12" s="6">
        <f>VLOOKUP(RawData!O10,$C$226:$D$229,2,1)</f>
        <v>0</v>
      </c>
      <c r="P12" s="6">
        <f>VLOOKUP(RawData!P10,$C$226:$D$229,2,1)</f>
        <v>0</v>
      </c>
      <c r="R12" s="6">
        <f>IF(RawData!R10="Yes",1,0)</f>
        <v>0</v>
      </c>
      <c r="S12" s="6">
        <f>VLOOKUP(RawData!S10,$S$226:$T$229,2,1)</f>
        <v>2</v>
      </c>
      <c r="T12" s="6">
        <f>VLOOKUP(RawData!T10,$S$226:$T$229,2,1)</f>
        <v>1</v>
      </c>
      <c r="U12" s="6">
        <f>VLOOKUP(RawData!U10,$S$226:$T$229,2,1)</f>
        <v>2</v>
      </c>
      <c r="V12" s="6">
        <f>VLOOKUP(RawData!V10,$S$226:$T$229,2,1)</f>
        <v>1</v>
      </c>
      <c r="W12" s="6">
        <f>VLOOKUP(RawData!W10,$S$226:$T$229,2,1)</f>
        <v>2</v>
      </c>
      <c r="X12" s="6">
        <f>VLOOKUP(RawData!X10,$S$226:$T$229,2,1)</f>
        <v>1</v>
      </c>
      <c r="Y12" s="6">
        <f>VLOOKUP(RawData!Y10,$S$226:$T$229,2,1)</f>
        <v>1</v>
      </c>
      <c r="Z12" s="6">
        <f>VLOOKUP(RawData!Z10,$S$226:$T$229,2,1)</f>
        <v>2</v>
      </c>
      <c r="AA12" s="6">
        <f>VLOOKUP(RawData!AA10,$S$226:$T$229,2,1)</f>
        <v>1</v>
      </c>
      <c r="AB12" s="6">
        <f>VLOOKUP(RawData!AB10,$S$226:$T$229,2,1)</f>
        <v>-1</v>
      </c>
    </row>
    <row r="13" spans="1:28" ht="12.75">
      <c r="A13" s="9">
        <f>RawData!A11</f>
        <v>1</v>
      </c>
      <c r="B13" s="9">
        <f>RawData!B11</f>
        <v>0</v>
      </c>
      <c r="C13" s="9">
        <f>RawData!C11</f>
        <v>1</v>
      </c>
      <c r="D13" s="9">
        <f>RawData!D11</f>
        <v>0</v>
      </c>
      <c r="E13" s="9">
        <f>RawData!E11</f>
        <v>0</v>
      </c>
      <c r="F13" s="6">
        <f>VLOOKUP(RawData!F11,$C$226:$D$229,2,1)</f>
        <v>-1</v>
      </c>
      <c r="G13" s="6">
        <f>VLOOKUP(RawData!G11,$C$226:$D$229,2,1)</f>
        <v>2</v>
      </c>
      <c r="H13" s="6">
        <f>VLOOKUP(RawData!H11,$C$226:$D$229,2,1)</f>
        <v>2</v>
      </c>
      <c r="I13" s="6">
        <f>VLOOKUP(RawData!I11,$C$226:$D$229,2,1)</f>
        <v>-1</v>
      </c>
      <c r="J13" s="6">
        <f>VLOOKUP(RawData!J11,$C$226:$D$229,2,1)</f>
        <v>-1</v>
      </c>
      <c r="K13" s="6">
        <f>VLOOKUP(RawData!K11,$C$226:$D$229,2,1)</f>
        <v>2</v>
      </c>
      <c r="L13" s="6">
        <f>VLOOKUP(RawData!L11,$C$226:$D$229,2,1)</f>
        <v>-1</v>
      </c>
      <c r="M13" s="6">
        <f>VLOOKUP(RawData!M11,$C$226:$D$229,2,1)</f>
        <v>-1</v>
      </c>
      <c r="N13" s="6">
        <f>VLOOKUP(RawData!N11,$C$226:$D$229,2,1)</f>
        <v>2</v>
      </c>
      <c r="O13" s="6">
        <f>VLOOKUP(RawData!O11,$C$226:$D$229,2,1)</f>
        <v>-1</v>
      </c>
      <c r="P13" s="6">
        <f>VLOOKUP(RawData!P11,$C$226:$D$229,2,1)</f>
        <v>-1</v>
      </c>
      <c r="R13" s="6">
        <f>IF(RawData!R11="Yes",1,0)</f>
        <v>0</v>
      </c>
      <c r="S13" s="6">
        <f>VLOOKUP(RawData!S11,$S$226:$T$229,2,1)</f>
        <v>-1</v>
      </c>
      <c r="T13" s="6">
        <f>VLOOKUP(RawData!T11,$S$226:$T$229,2,1)</f>
        <v>-1</v>
      </c>
      <c r="U13" s="6">
        <f>VLOOKUP(RawData!U11,$S$226:$T$229,2,1)</f>
        <v>2</v>
      </c>
      <c r="V13" s="6">
        <f>VLOOKUP(RawData!V11,$S$226:$T$229,2,1)</f>
        <v>-1</v>
      </c>
      <c r="W13" s="6">
        <f>VLOOKUP(RawData!W11,$S$226:$T$229,2,1)</f>
        <v>2</v>
      </c>
      <c r="X13" s="6">
        <f>VLOOKUP(RawData!X11,$S$226:$T$229,2,1)</f>
        <v>-1</v>
      </c>
      <c r="Y13" s="6">
        <f>VLOOKUP(RawData!Y11,$S$226:$T$229,2,1)</f>
        <v>-1</v>
      </c>
      <c r="Z13" s="6">
        <f>VLOOKUP(RawData!Z11,$S$226:$T$229,2,1)</f>
        <v>-1</v>
      </c>
      <c r="AA13" s="6">
        <f>VLOOKUP(RawData!AA11,$S$226:$T$229,2,1)</f>
        <v>2</v>
      </c>
      <c r="AB13" s="6">
        <f>VLOOKUP(RawData!AB11,$S$226:$T$229,2,1)</f>
        <v>-1</v>
      </c>
    </row>
    <row r="14" spans="1:28" ht="12.75">
      <c r="A14" s="9">
        <f>RawData!A12</f>
        <v>0</v>
      </c>
      <c r="B14" s="9">
        <f>RawData!B12</f>
        <v>1</v>
      </c>
      <c r="C14" s="9">
        <f>RawData!C12</f>
        <v>0</v>
      </c>
      <c r="D14" s="9">
        <f>RawData!D12</f>
        <v>0</v>
      </c>
      <c r="E14" s="9">
        <f>RawData!E12</f>
        <v>0</v>
      </c>
      <c r="F14" s="6">
        <f>VLOOKUP(RawData!F12,$C$226:$D$229,2,1)</f>
        <v>1</v>
      </c>
      <c r="G14" s="6">
        <f>VLOOKUP(RawData!G12,$C$226:$D$229,2,1)</f>
        <v>1</v>
      </c>
      <c r="H14" s="6">
        <f>VLOOKUP(RawData!H12,$C$226:$D$229,2,1)</f>
        <v>2</v>
      </c>
      <c r="I14" s="6">
        <f>VLOOKUP(RawData!I12,$C$226:$D$229,2,1)</f>
        <v>1</v>
      </c>
      <c r="J14" s="6">
        <f>VLOOKUP(RawData!J12,$C$226:$D$229,2,1)</f>
        <v>0</v>
      </c>
      <c r="K14" s="6">
        <f>VLOOKUP(RawData!K12,$C$226:$D$229,2,1)</f>
        <v>0</v>
      </c>
      <c r="L14" s="6">
        <f>VLOOKUP(RawData!L12,$C$226:$D$229,2,1)</f>
        <v>0</v>
      </c>
      <c r="M14" s="6">
        <f>VLOOKUP(RawData!M12,$C$226:$D$229,2,1)</f>
        <v>0</v>
      </c>
      <c r="N14" s="6">
        <f>VLOOKUP(RawData!N12,$C$226:$D$229,2,1)</f>
        <v>1</v>
      </c>
      <c r="O14" s="6">
        <f>VLOOKUP(RawData!O12,$C$226:$D$229,2,1)</f>
        <v>-1</v>
      </c>
      <c r="P14" s="6">
        <f>VLOOKUP(RawData!P12,$C$226:$D$229,2,1)</f>
        <v>-1</v>
      </c>
      <c r="R14" s="6">
        <f>IF(RawData!R12="Yes",1,0)</f>
        <v>0</v>
      </c>
      <c r="S14" s="6">
        <f>VLOOKUP(RawData!S12,$S$226:$T$229,2,1)</f>
        <v>2</v>
      </c>
      <c r="T14" s="6">
        <f>VLOOKUP(RawData!T12,$S$226:$T$229,2,1)</f>
        <v>2</v>
      </c>
      <c r="U14" s="6">
        <f>VLOOKUP(RawData!U12,$S$226:$T$229,2,1)</f>
        <v>2</v>
      </c>
      <c r="V14" s="6">
        <f>VLOOKUP(RawData!V12,$S$226:$T$229,2,1)</f>
        <v>1</v>
      </c>
      <c r="W14" s="6">
        <f>VLOOKUP(RawData!W12,$S$226:$T$229,2,1)</f>
        <v>2</v>
      </c>
      <c r="X14" s="6">
        <f>VLOOKUP(RawData!X12,$S$226:$T$229,2,1)</f>
        <v>1</v>
      </c>
      <c r="Y14" s="6">
        <f>VLOOKUP(RawData!Y12,$S$226:$T$229,2,1)</f>
        <v>1</v>
      </c>
      <c r="Z14" s="6">
        <f>VLOOKUP(RawData!Z12,$S$226:$T$229,2,1)</f>
        <v>2</v>
      </c>
      <c r="AA14" s="6">
        <f>VLOOKUP(RawData!AA12,$S$226:$T$229,2,1)</f>
        <v>1</v>
      </c>
      <c r="AB14" s="6">
        <f>VLOOKUP(RawData!AB12,$S$226:$T$229,2,1)</f>
        <v>-1</v>
      </c>
    </row>
    <row r="15" spans="1:28" ht="12.75">
      <c r="A15" s="9">
        <f>RawData!A13</f>
        <v>1</v>
      </c>
      <c r="B15" s="9">
        <f>RawData!B13</f>
        <v>1</v>
      </c>
      <c r="C15" s="9">
        <f>RawData!C13</f>
        <v>1</v>
      </c>
      <c r="D15" s="9">
        <f>RawData!D13</f>
        <v>1</v>
      </c>
      <c r="E15" s="9">
        <f>RawData!E13</f>
        <v>1</v>
      </c>
      <c r="F15" s="6">
        <f>VLOOKUP(RawData!F13,$C$226:$D$229,2,1)</f>
        <v>2</v>
      </c>
      <c r="G15" s="6">
        <f>VLOOKUP(RawData!G13,$C$226:$D$229,2,1)</f>
        <v>1</v>
      </c>
      <c r="H15" s="6">
        <f>VLOOKUP(RawData!H13,$C$226:$D$229,2,1)</f>
        <v>1</v>
      </c>
      <c r="I15" s="6">
        <f>VLOOKUP(RawData!I13,$C$226:$D$229,2,1)</f>
        <v>2</v>
      </c>
      <c r="J15" s="6">
        <f>VLOOKUP(RawData!J13,$C$226:$D$229,2,1)</f>
        <v>2</v>
      </c>
      <c r="K15" s="6">
        <f>VLOOKUP(RawData!K13,$C$226:$D$229,2,1)</f>
        <v>2</v>
      </c>
      <c r="L15" s="6">
        <f>VLOOKUP(RawData!L13,$C$226:$D$229,2,1)</f>
        <v>2</v>
      </c>
      <c r="M15" s="6">
        <f>VLOOKUP(RawData!M13,$C$226:$D$229,2,1)</f>
        <v>1</v>
      </c>
      <c r="N15" s="6">
        <f>VLOOKUP(RawData!N13,$C$226:$D$229,2,1)</f>
        <v>2</v>
      </c>
      <c r="O15" s="6">
        <f>VLOOKUP(RawData!O13,$C$226:$D$229,2,1)</f>
        <v>1</v>
      </c>
      <c r="P15" s="6">
        <f>VLOOKUP(RawData!P13,$C$226:$D$229,2,1)</f>
        <v>2</v>
      </c>
      <c r="R15" s="6">
        <f>IF(RawData!R13="Yes",1,0)</f>
        <v>0</v>
      </c>
      <c r="S15" s="6">
        <f>VLOOKUP(RawData!S13,$S$226:$T$229,2,1)</f>
        <v>1</v>
      </c>
      <c r="T15" s="6">
        <f>VLOOKUP(RawData!T13,$S$226:$T$229,2,1)</f>
        <v>1</v>
      </c>
      <c r="U15" s="6">
        <f>VLOOKUP(RawData!U13,$S$226:$T$229,2,1)</f>
        <v>1</v>
      </c>
      <c r="V15" s="6">
        <f>VLOOKUP(RawData!V13,$S$226:$T$229,2,1)</f>
        <v>2</v>
      </c>
      <c r="W15" s="6">
        <f>VLOOKUP(RawData!W13,$S$226:$T$229,2,1)</f>
        <v>2</v>
      </c>
      <c r="X15" s="6">
        <f>VLOOKUP(RawData!X13,$S$226:$T$229,2,1)</f>
        <v>1</v>
      </c>
      <c r="Y15" s="6">
        <f>VLOOKUP(RawData!Y13,$S$226:$T$229,2,1)</f>
        <v>1</v>
      </c>
      <c r="Z15" s="6">
        <f>VLOOKUP(RawData!Z13,$S$226:$T$229,2,1)</f>
        <v>2</v>
      </c>
      <c r="AA15" s="6">
        <f>VLOOKUP(RawData!AA13,$S$226:$T$229,2,1)</f>
        <v>2</v>
      </c>
      <c r="AB15" s="6">
        <f>VLOOKUP(RawData!AB13,$S$226:$T$229,2,1)</f>
        <v>0</v>
      </c>
    </row>
    <row r="16" spans="1:28" ht="12.75">
      <c r="A16" s="9">
        <f>RawData!A14</f>
        <v>1</v>
      </c>
      <c r="B16" s="9">
        <f>RawData!B14</f>
        <v>0</v>
      </c>
      <c r="C16" s="9">
        <f>RawData!C14</f>
        <v>1</v>
      </c>
      <c r="D16" s="9">
        <f>RawData!D14</f>
        <v>0</v>
      </c>
      <c r="E16" s="9">
        <f>RawData!E14</f>
        <v>0</v>
      </c>
      <c r="F16" s="6">
        <f>VLOOKUP(RawData!F14,$C$226:$D$229,2,1)</f>
        <v>2</v>
      </c>
      <c r="G16" s="6">
        <f>VLOOKUP(RawData!G14,$C$226:$D$229,2,1)</f>
        <v>2</v>
      </c>
      <c r="H16" s="6">
        <f>VLOOKUP(RawData!H14,$C$226:$D$229,2,1)</f>
        <v>1</v>
      </c>
      <c r="I16" s="6">
        <f>VLOOKUP(RawData!I14,$C$226:$D$229,2,1)</f>
        <v>1</v>
      </c>
      <c r="J16" s="6">
        <f>VLOOKUP(RawData!J14,$C$226:$D$229,2,1)</f>
        <v>2</v>
      </c>
      <c r="K16" s="6">
        <f>VLOOKUP(RawData!K14,$C$226:$D$229,2,1)</f>
        <v>1</v>
      </c>
      <c r="L16" s="6">
        <f>VLOOKUP(RawData!L14,$C$226:$D$229,2,1)</f>
        <v>1</v>
      </c>
      <c r="M16" s="6">
        <f>VLOOKUP(RawData!M14,$C$226:$D$229,2,1)</f>
        <v>1</v>
      </c>
      <c r="N16" s="6">
        <f>VLOOKUP(RawData!N14,$C$226:$D$229,2,1)</f>
        <v>2</v>
      </c>
      <c r="O16" s="6">
        <f>VLOOKUP(RawData!O14,$C$226:$D$229,2,1)</f>
        <v>1</v>
      </c>
      <c r="P16" s="6">
        <f>VLOOKUP(RawData!P14,$C$226:$D$229,2,1)</f>
        <v>-1</v>
      </c>
      <c r="R16" s="6">
        <f>IF(RawData!R14="Yes",1,0)</f>
        <v>0</v>
      </c>
      <c r="S16" s="6">
        <f>VLOOKUP(RawData!S14,$S$226:$T$229,2,1)</f>
        <v>1</v>
      </c>
      <c r="T16" s="6">
        <f>VLOOKUP(RawData!T14,$S$226:$T$229,2,1)</f>
        <v>2</v>
      </c>
      <c r="U16" s="6">
        <f>VLOOKUP(RawData!U14,$S$226:$T$229,2,1)</f>
        <v>2</v>
      </c>
      <c r="V16" s="6">
        <f>VLOOKUP(RawData!V14,$S$226:$T$229,2,1)</f>
        <v>1</v>
      </c>
      <c r="W16" s="6">
        <f>VLOOKUP(RawData!W14,$S$226:$T$229,2,1)</f>
        <v>1</v>
      </c>
      <c r="X16" s="6">
        <f>VLOOKUP(RawData!X14,$S$226:$T$229,2,1)</f>
        <v>1</v>
      </c>
      <c r="Y16" s="6">
        <f>VLOOKUP(RawData!Y14,$S$226:$T$229,2,1)</f>
        <v>2</v>
      </c>
      <c r="Z16" s="6">
        <f>VLOOKUP(RawData!Z14,$S$226:$T$229,2,1)</f>
        <v>1</v>
      </c>
      <c r="AA16" s="6">
        <f>VLOOKUP(RawData!AA14,$S$226:$T$229,2,1)</f>
        <v>2</v>
      </c>
      <c r="AB16" s="6">
        <f>VLOOKUP(RawData!AB14,$S$226:$T$229,2,1)</f>
        <v>2</v>
      </c>
    </row>
    <row r="17" spans="1:28" ht="12.75">
      <c r="A17" s="9">
        <f>RawData!A15</f>
        <v>1</v>
      </c>
      <c r="B17" s="9">
        <f>RawData!B15</f>
        <v>1</v>
      </c>
      <c r="C17" s="9">
        <f>RawData!C15</f>
        <v>1</v>
      </c>
      <c r="D17" s="9">
        <f>RawData!D15</f>
        <v>1</v>
      </c>
      <c r="E17" s="9">
        <f>RawData!E15</f>
        <v>1</v>
      </c>
      <c r="F17" s="6">
        <f>VLOOKUP(RawData!F15,$C$226:$D$229,2,1)</f>
        <v>1</v>
      </c>
      <c r="G17" s="6">
        <f>VLOOKUP(RawData!G15,$C$226:$D$229,2,1)</f>
        <v>1</v>
      </c>
      <c r="H17" s="6">
        <f>VLOOKUP(RawData!H15,$C$226:$D$229,2,1)</f>
        <v>1</v>
      </c>
      <c r="I17" s="6">
        <f>VLOOKUP(RawData!I15,$C$226:$D$229,2,1)</f>
        <v>1</v>
      </c>
      <c r="J17" s="6">
        <f>VLOOKUP(RawData!J15,$C$226:$D$229,2,1)</f>
        <v>1</v>
      </c>
      <c r="K17" s="6">
        <f>VLOOKUP(RawData!K15,$C$226:$D$229,2,1)</f>
        <v>1</v>
      </c>
      <c r="L17" s="6">
        <f>VLOOKUP(RawData!L15,$C$226:$D$229,2,1)</f>
        <v>0</v>
      </c>
      <c r="M17" s="6">
        <f>VLOOKUP(RawData!M15,$C$226:$D$229,2,1)</f>
        <v>1</v>
      </c>
      <c r="N17" s="6">
        <f>VLOOKUP(RawData!N15,$C$226:$D$229,2,1)</f>
        <v>2</v>
      </c>
      <c r="O17" s="6">
        <f>VLOOKUP(RawData!O15,$C$226:$D$229,2,1)</f>
        <v>1</v>
      </c>
      <c r="P17" s="6">
        <f>VLOOKUP(RawData!P15,$C$226:$D$229,2,1)</f>
        <v>-1</v>
      </c>
      <c r="R17" s="6">
        <f>IF(RawData!R15="Yes",1,0)</f>
        <v>0</v>
      </c>
      <c r="S17" s="6">
        <f>VLOOKUP(RawData!S15,$S$226:$T$229,2,1)</f>
        <v>1</v>
      </c>
      <c r="T17" s="6">
        <f>VLOOKUP(RawData!T15,$S$226:$T$229,2,1)</f>
        <v>0</v>
      </c>
      <c r="U17" s="6">
        <f>VLOOKUP(RawData!U15,$S$226:$T$229,2,1)</f>
        <v>1</v>
      </c>
      <c r="V17" s="6">
        <f>VLOOKUP(RawData!V15,$S$226:$T$229,2,1)</f>
        <v>1</v>
      </c>
      <c r="W17" s="6">
        <f>VLOOKUP(RawData!W15,$S$226:$T$229,2,1)</f>
        <v>1</v>
      </c>
      <c r="X17" s="6">
        <f>VLOOKUP(RawData!X15,$S$226:$T$229,2,1)</f>
        <v>1</v>
      </c>
      <c r="Y17" s="6">
        <f>VLOOKUP(RawData!Y15,$S$226:$T$229,2,1)</f>
        <v>1</v>
      </c>
      <c r="Z17" s="6">
        <f>VLOOKUP(RawData!Z15,$S$226:$T$229,2,1)</f>
        <v>1</v>
      </c>
      <c r="AA17" s="6">
        <f>VLOOKUP(RawData!AA15,$S$226:$T$229,2,1)</f>
        <v>2</v>
      </c>
      <c r="AB17" s="6">
        <f>VLOOKUP(RawData!AB15,$S$226:$T$229,2,1)</f>
        <v>2</v>
      </c>
    </row>
    <row r="18" spans="1:28" ht="12.75">
      <c r="A18" s="9">
        <f>RawData!A16</f>
        <v>0</v>
      </c>
      <c r="B18" s="9">
        <f>RawData!B16</f>
        <v>0</v>
      </c>
      <c r="C18" s="9">
        <f>RawData!C16</f>
        <v>1</v>
      </c>
      <c r="D18" s="9">
        <f>RawData!D16</f>
        <v>0</v>
      </c>
      <c r="E18" s="9">
        <f>RawData!E16</f>
        <v>0</v>
      </c>
      <c r="F18" s="6">
        <f>VLOOKUP(RawData!F16,$C$226:$D$229,2,1)</f>
        <v>2</v>
      </c>
      <c r="G18" s="6">
        <f>VLOOKUP(RawData!G16,$C$226:$D$229,2,1)</f>
        <v>1</v>
      </c>
      <c r="H18" s="6">
        <f>VLOOKUP(RawData!H16,$C$226:$D$229,2,1)</f>
        <v>2</v>
      </c>
      <c r="I18" s="6">
        <f>VLOOKUP(RawData!I16,$C$226:$D$229,2,1)</f>
        <v>2</v>
      </c>
      <c r="J18" s="6">
        <f>VLOOKUP(RawData!J16,$C$226:$D$229,2,1)</f>
        <v>1</v>
      </c>
      <c r="K18" s="6">
        <f>VLOOKUP(RawData!K16,$C$226:$D$229,2,1)</f>
        <v>2</v>
      </c>
      <c r="L18" s="6">
        <f>VLOOKUP(RawData!L16,$C$226:$D$229,2,1)</f>
        <v>2</v>
      </c>
      <c r="M18" s="6">
        <f>VLOOKUP(RawData!M16,$C$226:$D$229,2,1)</f>
        <v>1</v>
      </c>
      <c r="N18" s="6">
        <f>VLOOKUP(RawData!N16,$C$226:$D$229,2,1)</f>
        <v>2</v>
      </c>
      <c r="O18" s="6">
        <f>VLOOKUP(RawData!O16,$C$226:$D$229,2,1)</f>
        <v>2</v>
      </c>
      <c r="P18" s="6">
        <f>VLOOKUP(RawData!P16,$C$226:$D$229,2,1)</f>
        <v>-1</v>
      </c>
      <c r="R18" s="6">
        <f>IF(RawData!R16="Yes",1,0)</f>
        <v>1</v>
      </c>
      <c r="S18" s="6">
        <f>VLOOKUP(RawData!S16,$S$226:$T$229,2,1)</f>
        <v>1</v>
      </c>
      <c r="T18" s="6">
        <f>VLOOKUP(RawData!T16,$S$226:$T$229,2,1)</f>
        <v>1</v>
      </c>
      <c r="U18" s="6">
        <f>VLOOKUP(RawData!U16,$S$226:$T$229,2,1)</f>
        <v>1</v>
      </c>
      <c r="V18" s="6">
        <f>VLOOKUP(RawData!V16,$S$226:$T$229,2,1)</f>
        <v>1</v>
      </c>
      <c r="W18" s="6">
        <f>VLOOKUP(RawData!W16,$S$226:$T$229,2,1)</f>
        <v>1</v>
      </c>
      <c r="X18" s="6">
        <f>VLOOKUP(RawData!X16,$S$226:$T$229,2,1)</f>
        <v>1</v>
      </c>
      <c r="Y18" s="6">
        <f>VLOOKUP(RawData!Y16,$S$226:$T$229,2,1)</f>
        <v>1</v>
      </c>
      <c r="Z18" s="6">
        <f>VLOOKUP(RawData!Z16,$S$226:$T$229,2,1)</f>
        <v>2</v>
      </c>
      <c r="AA18" s="6">
        <f>VLOOKUP(RawData!AA16,$S$226:$T$229,2,1)</f>
        <v>2</v>
      </c>
      <c r="AB18" s="6">
        <f>VLOOKUP(RawData!AB16,$S$226:$T$229,2,1)</f>
        <v>-1</v>
      </c>
    </row>
    <row r="19" spans="1:28" ht="12.75">
      <c r="A19" s="9">
        <f>RawData!A17</f>
        <v>1</v>
      </c>
      <c r="B19" s="9">
        <f>RawData!B17</f>
        <v>0</v>
      </c>
      <c r="C19" s="9">
        <f>RawData!C17</f>
        <v>1</v>
      </c>
      <c r="D19" s="9">
        <f>RawData!D17</f>
        <v>1</v>
      </c>
      <c r="E19" s="9">
        <f>RawData!E17</f>
        <v>1</v>
      </c>
      <c r="F19" s="6">
        <f>VLOOKUP(RawData!F17,$C$226:$D$229,2,1)</f>
        <v>1</v>
      </c>
      <c r="G19" s="6">
        <f>VLOOKUP(RawData!G17,$C$226:$D$229,2,1)</f>
        <v>2</v>
      </c>
      <c r="H19" s="6">
        <f>VLOOKUP(RawData!H17,$C$226:$D$229,2,1)</f>
        <v>1</v>
      </c>
      <c r="I19" s="6">
        <f>VLOOKUP(RawData!I17,$C$226:$D$229,2,1)</f>
        <v>2</v>
      </c>
      <c r="J19" s="6">
        <f>VLOOKUP(RawData!J17,$C$226:$D$229,2,1)</f>
        <v>1</v>
      </c>
      <c r="K19" s="6">
        <f>VLOOKUP(RawData!K17,$C$226:$D$229,2,1)</f>
        <v>1</v>
      </c>
      <c r="L19" s="6">
        <f>VLOOKUP(RawData!L17,$C$226:$D$229,2,1)</f>
        <v>1</v>
      </c>
      <c r="M19" s="6">
        <f>VLOOKUP(RawData!M17,$C$226:$D$229,2,1)</f>
        <v>0</v>
      </c>
      <c r="N19" s="6">
        <f>VLOOKUP(RawData!N17,$C$226:$D$229,2,1)</f>
        <v>1</v>
      </c>
      <c r="O19" s="6">
        <f>VLOOKUP(RawData!O17,$C$226:$D$229,2,1)</f>
        <v>0</v>
      </c>
      <c r="P19" s="6">
        <f>VLOOKUP(RawData!P17,$C$226:$D$229,2,1)</f>
        <v>-1</v>
      </c>
      <c r="R19" s="6">
        <f>IF(RawData!R17="Yes",1,0)</f>
        <v>0</v>
      </c>
      <c r="S19" s="6">
        <f>VLOOKUP(RawData!S17,$S$226:$T$229,2,1)</f>
        <v>1</v>
      </c>
      <c r="T19" s="6">
        <f>VLOOKUP(RawData!T17,$S$226:$T$229,2,1)</f>
        <v>2</v>
      </c>
      <c r="U19" s="6">
        <f>VLOOKUP(RawData!U17,$S$226:$T$229,2,1)</f>
        <v>2</v>
      </c>
      <c r="V19" s="6">
        <f>VLOOKUP(RawData!V17,$S$226:$T$229,2,1)</f>
        <v>2</v>
      </c>
      <c r="W19" s="6">
        <f>VLOOKUP(RawData!W17,$S$226:$T$229,2,1)</f>
        <v>1</v>
      </c>
      <c r="X19" s="6">
        <f>VLOOKUP(RawData!X17,$S$226:$T$229,2,1)</f>
        <v>1</v>
      </c>
      <c r="Y19" s="6">
        <f>VLOOKUP(RawData!Y17,$S$226:$T$229,2,1)</f>
        <v>1</v>
      </c>
      <c r="Z19" s="6">
        <f>VLOOKUP(RawData!Z17,$S$226:$T$229,2,1)</f>
        <v>1</v>
      </c>
      <c r="AA19" s="6">
        <f>VLOOKUP(RawData!AA17,$S$226:$T$229,2,1)</f>
        <v>2</v>
      </c>
      <c r="AB19" s="6">
        <f>VLOOKUP(RawData!AB17,$S$226:$T$229,2,1)</f>
        <v>-1</v>
      </c>
    </row>
    <row r="20" spans="1:28" ht="12.75">
      <c r="A20" s="9">
        <f>RawData!A18</f>
        <v>1</v>
      </c>
      <c r="B20" s="9">
        <f>RawData!B18</f>
        <v>1</v>
      </c>
      <c r="C20" s="9">
        <f>RawData!C18</f>
        <v>1</v>
      </c>
      <c r="D20" s="9">
        <f>RawData!D18</f>
        <v>1</v>
      </c>
      <c r="E20" s="9">
        <f>RawData!E18</f>
        <v>1</v>
      </c>
      <c r="F20" s="6">
        <f>VLOOKUP(RawData!F18,$C$226:$D$229,2,1)</f>
        <v>2</v>
      </c>
      <c r="G20" s="6">
        <f>VLOOKUP(RawData!G18,$C$226:$D$229,2,1)</f>
        <v>1</v>
      </c>
      <c r="H20" s="6">
        <f>VLOOKUP(RawData!H18,$C$226:$D$229,2,1)</f>
        <v>2</v>
      </c>
      <c r="I20" s="6">
        <f>VLOOKUP(RawData!I18,$C$226:$D$229,2,1)</f>
        <v>2</v>
      </c>
      <c r="J20" s="6">
        <f>VLOOKUP(RawData!J18,$C$226:$D$229,2,1)</f>
        <v>2</v>
      </c>
      <c r="K20" s="6">
        <f>VLOOKUP(RawData!K18,$C$226:$D$229,2,1)</f>
        <v>2</v>
      </c>
      <c r="L20" s="6">
        <f>VLOOKUP(RawData!L18,$C$226:$D$229,2,1)</f>
        <v>2</v>
      </c>
      <c r="M20" s="6">
        <f>VLOOKUP(RawData!M18,$C$226:$D$229,2,1)</f>
        <v>1</v>
      </c>
      <c r="N20" s="6">
        <f>VLOOKUP(RawData!N18,$C$226:$D$229,2,1)</f>
        <v>1</v>
      </c>
      <c r="O20" s="6">
        <f>VLOOKUP(RawData!O18,$C$226:$D$229,2,1)</f>
        <v>2</v>
      </c>
      <c r="P20" s="6">
        <f>VLOOKUP(RawData!P18,$C$226:$D$229,2,1)</f>
        <v>-1</v>
      </c>
      <c r="R20" s="6">
        <f>IF(RawData!R18="Yes",1,0)</f>
        <v>0</v>
      </c>
      <c r="S20" s="6">
        <f>VLOOKUP(RawData!S18,$S$226:$T$229,2,1)</f>
        <v>2</v>
      </c>
      <c r="T20" s="6">
        <f>VLOOKUP(RawData!T18,$S$226:$T$229,2,1)</f>
        <v>2</v>
      </c>
      <c r="U20" s="6">
        <f>VLOOKUP(RawData!U18,$S$226:$T$229,2,1)</f>
        <v>1</v>
      </c>
      <c r="V20" s="6">
        <f>VLOOKUP(RawData!V18,$S$226:$T$229,2,1)</f>
        <v>2</v>
      </c>
      <c r="W20" s="6">
        <f>VLOOKUP(RawData!W18,$S$226:$T$229,2,1)</f>
        <v>2</v>
      </c>
      <c r="X20" s="6">
        <f>VLOOKUP(RawData!X18,$S$226:$T$229,2,1)</f>
        <v>0</v>
      </c>
      <c r="Y20" s="6">
        <f>VLOOKUP(RawData!Y18,$S$226:$T$229,2,1)</f>
        <v>1</v>
      </c>
      <c r="Z20" s="6">
        <f>VLOOKUP(RawData!Z18,$S$226:$T$229,2,1)</f>
        <v>1</v>
      </c>
      <c r="AA20" s="6">
        <f>VLOOKUP(RawData!AA18,$S$226:$T$229,2,1)</f>
        <v>1</v>
      </c>
      <c r="AB20" s="6">
        <f>VLOOKUP(RawData!AB18,$S$226:$T$229,2,1)</f>
        <v>-1</v>
      </c>
    </row>
    <row r="21" spans="1:28" ht="12.75">
      <c r="A21" s="9">
        <f>RawData!A19</f>
        <v>0</v>
      </c>
      <c r="B21" s="9">
        <f>RawData!B19</f>
        <v>0</v>
      </c>
      <c r="C21" s="9">
        <f>RawData!C19</f>
        <v>0</v>
      </c>
      <c r="D21" s="9">
        <f>RawData!D19</f>
        <v>1</v>
      </c>
      <c r="E21" s="9">
        <f>RawData!E19</f>
        <v>0</v>
      </c>
      <c r="F21" s="6">
        <f>VLOOKUP(RawData!F19,$C$226:$D$229,2,1)</f>
        <v>2</v>
      </c>
      <c r="G21" s="6">
        <f>VLOOKUP(RawData!G19,$C$226:$D$229,2,1)</f>
        <v>1</v>
      </c>
      <c r="H21" s="6">
        <f>VLOOKUP(RawData!H19,$C$226:$D$229,2,1)</f>
        <v>1</v>
      </c>
      <c r="I21" s="6">
        <f>VLOOKUP(RawData!I19,$C$226:$D$229,2,1)</f>
        <v>2</v>
      </c>
      <c r="J21" s="6">
        <f>VLOOKUP(RawData!J19,$C$226:$D$229,2,1)</f>
        <v>1</v>
      </c>
      <c r="K21" s="6">
        <f>VLOOKUP(RawData!K19,$C$226:$D$229,2,1)</f>
        <v>1</v>
      </c>
      <c r="L21" s="6">
        <f>VLOOKUP(RawData!L19,$C$226:$D$229,2,1)</f>
        <v>1</v>
      </c>
      <c r="M21" s="6">
        <f>VLOOKUP(RawData!M19,$C$226:$D$229,2,1)</f>
        <v>1</v>
      </c>
      <c r="N21" s="6">
        <f>VLOOKUP(RawData!N19,$C$226:$D$229,2,1)</f>
        <v>2</v>
      </c>
      <c r="O21" s="6">
        <f>VLOOKUP(RawData!O19,$C$226:$D$229,2,1)</f>
        <v>1</v>
      </c>
      <c r="P21" s="6">
        <f>VLOOKUP(RawData!P19,$C$226:$D$229,2,1)</f>
        <v>-1</v>
      </c>
      <c r="R21" s="6">
        <f>IF(RawData!R19="Yes",1,0)</f>
        <v>0</v>
      </c>
      <c r="S21" s="6">
        <f>VLOOKUP(RawData!S19,$S$226:$T$229,2,1)</f>
        <v>1</v>
      </c>
      <c r="T21" s="6">
        <f>VLOOKUP(RawData!T19,$S$226:$T$229,2,1)</f>
        <v>1</v>
      </c>
      <c r="U21" s="6">
        <f>VLOOKUP(RawData!U19,$S$226:$T$229,2,1)</f>
        <v>1</v>
      </c>
      <c r="V21" s="6">
        <f>VLOOKUP(RawData!V19,$S$226:$T$229,2,1)</f>
        <v>1</v>
      </c>
      <c r="W21" s="6">
        <f>VLOOKUP(RawData!W19,$S$226:$T$229,2,1)</f>
        <v>1</v>
      </c>
      <c r="X21" s="6">
        <f>VLOOKUP(RawData!X19,$S$226:$T$229,2,1)</f>
        <v>1</v>
      </c>
      <c r="Y21" s="6">
        <f>VLOOKUP(RawData!Y19,$S$226:$T$229,2,1)</f>
        <v>1</v>
      </c>
      <c r="Z21" s="6">
        <f>VLOOKUP(RawData!Z19,$S$226:$T$229,2,1)</f>
        <v>2</v>
      </c>
      <c r="AA21" s="6">
        <f>VLOOKUP(RawData!AA19,$S$226:$T$229,2,1)</f>
        <v>1</v>
      </c>
      <c r="AB21" s="6">
        <f>VLOOKUP(RawData!AB19,$S$226:$T$229,2,1)</f>
        <v>-1</v>
      </c>
    </row>
    <row r="22" spans="1:28" ht="12.75">
      <c r="A22" s="9">
        <f>RawData!A20</f>
        <v>0</v>
      </c>
      <c r="B22" s="9">
        <f>RawData!B20</f>
        <v>0</v>
      </c>
      <c r="C22" s="9">
        <f>RawData!C20</f>
        <v>1</v>
      </c>
      <c r="D22" s="9">
        <f>RawData!D20</f>
        <v>1</v>
      </c>
      <c r="E22" s="9">
        <f>RawData!E20</f>
        <v>1</v>
      </c>
      <c r="F22" s="6">
        <f>VLOOKUP(RawData!F20,$C$226:$D$229,2,1)</f>
        <v>1</v>
      </c>
      <c r="G22" s="6">
        <f>VLOOKUP(RawData!G20,$C$226:$D$229,2,1)</f>
        <v>1</v>
      </c>
      <c r="H22" s="6">
        <f>VLOOKUP(RawData!H20,$C$226:$D$229,2,1)</f>
        <v>1</v>
      </c>
      <c r="I22" s="6">
        <f>VLOOKUP(RawData!I20,$C$226:$D$229,2,1)</f>
        <v>1</v>
      </c>
      <c r="J22" s="6">
        <f>VLOOKUP(RawData!J20,$C$226:$D$229,2,1)</f>
        <v>1</v>
      </c>
      <c r="K22" s="6">
        <f>VLOOKUP(RawData!K20,$C$226:$D$229,2,1)</f>
        <v>1</v>
      </c>
      <c r="L22" s="6">
        <f>VLOOKUP(RawData!L20,$C$226:$D$229,2,1)</f>
        <v>2</v>
      </c>
      <c r="M22" s="6">
        <f>VLOOKUP(RawData!M20,$C$226:$D$229,2,1)</f>
        <v>0</v>
      </c>
      <c r="N22" s="6">
        <f>VLOOKUP(RawData!N20,$C$226:$D$229,2,1)</f>
        <v>1</v>
      </c>
      <c r="O22" s="6">
        <f>VLOOKUP(RawData!O20,$C$226:$D$229,2,1)</f>
        <v>1</v>
      </c>
      <c r="P22" s="6">
        <f>VLOOKUP(RawData!P20,$C$226:$D$229,2,1)</f>
        <v>-1</v>
      </c>
      <c r="R22" s="6">
        <f>IF(RawData!R20="Yes",1,0)</f>
        <v>0</v>
      </c>
      <c r="S22" s="6">
        <f>VLOOKUP(RawData!S20,$S$226:$T$229,2,1)</f>
        <v>2</v>
      </c>
      <c r="T22" s="6">
        <f>VLOOKUP(RawData!T20,$S$226:$T$229,2,1)</f>
        <v>1</v>
      </c>
      <c r="U22" s="6">
        <f>VLOOKUP(RawData!U20,$S$226:$T$229,2,1)</f>
        <v>1</v>
      </c>
      <c r="V22" s="6">
        <f>VLOOKUP(RawData!V20,$S$226:$T$229,2,1)</f>
        <v>1</v>
      </c>
      <c r="W22" s="6">
        <f>VLOOKUP(RawData!W20,$S$226:$T$229,2,1)</f>
        <v>1</v>
      </c>
      <c r="X22" s="6">
        <f>VLOOKUP(RawData!X20,$S$226:$T$229,2,1)</f>
        <v>1</v>
      </c>
      <c r="Y22" s="6">
        <f>VLOOKUP(RawData!Y20,$S$226:$T$229,2,1)</f>
        <v>1</v>
      </c>
      <c r="Z22" s="6">
        <f>VLOOKUP(RawData!Z20,$S$226:$T$229,2,1)</f>
        <v>1</v>
      </c>
      <c r="AA22" s="6">
        <f>VLOOKUP(RawData!AA20,$S$226:$T$229,2,1)</f>
        <v>2</v>
      </c>
      <c r="AB22" s="6">
        <f>VLOOKUP(RawData!AB20,$S$226:$T$229,2,1)</f>
        <v>-1</v>
      </c>
    </row>
    <row r="23" spans="1:28" ht="12.75">
      <c r="A23" s="9">
        <f>RawData!A21</f>
        <v>1</v>
      </c>
      <c r="B23" s="9">
        <f>RawData!B21</f>
        <v>1</v>
      </c>
      <c r="C23" s="9">
        <f>RawData!C21</f>
        <v>1</v>
      </c>
      <c r="D23" s="9">
        <f>RawData!D21</f>
        <v>1</v>
      </c>
      <c r="E23" s="9">
        <f>RawData!E21</f>
        <v>1</v>
      </c>
      <c r="F23" s="6">
        <f>VLOOKUP(RawData!F21,$C$226:$D$229,2,1)</f>
        <v>1</v>
      </c>
      <c r="G23" s="6">
        <f>VLOOKUP(RawData!G21,$C$226:$D$229,2,1)</f>
        <v>1</v>
      </c>
      <c r="H23" s="6">
        <f>VLOOKUP(RawData!H21,$C$226:$D$229,2,1)</f>
        <v>1</v>
      </c>
      <c r="I23" s="6">
        <f>VLOOKUP(RawData!I21,$C$226:$D$229,2,1)</f>
        <v>1</v>
      </c>
      <c r="J23" s="6">
        <f>VLOOKUP(RawData!J21,$C$226:$D$229,2,1)</f>
        <v>1</v>
      </c>
      <c r="K23" s="6">
        <f>VLOOKUP(RawData!K21,$C$226:$D$229,2,1)</f>
        <v>1</v>
      </c>
      <c r="L23" s="6">
        <f>VLOOKUP(RawData!L21,$C$226:$D$229,2,1)</f>
        <v>1</v>
      </c>
      <c r="M23" s="6">
        <f>VLOOKUP(RawData!M21,$C$226:$D$229,2,1)</f>
        <v>0</v>
      </c>
      <c r="N23" s="6">
        <f>VLOOKUP(RawData!N21,$C$226:$D$229,2,1)</f>
        <v>1</v>
      </c>
      <c r="O23" s="6">
        <f>VLOOKUP(RawData!O21,$C$226:$D$229,2,1)</f>
        <v>1</v>
      </c>
      <c r="P23" s="6">
        <f>VLOOKUP(RawData!P21,$C$226:$D$229,2,1)</f>
        <v>-1</v>
      </c>
      <c r="R23" s="6">
        <f>IF(RawData!R21="Yes",1,0)</f>
        <v>0</v>
      </c>
      <c r="S23" s="6">
        <f>VLOOKUP(RawData!S21,$S$226:$T$229,2,1)</f>
        <v>2</v>
      </c>
      <c r="T23" s="6">
        <f>VLOOKUP(RawData!T21,$S$226:$T$229,2,1)</f>
        <v>0</v>
      </c>
      <c r="U23" s="6">
        <f>VLOOKUP(RawData!U21,$S$226:$T$229,2,1)</f>
        <v>2</v>
      </c>
      <c r="V23" s="6">
        <f>VLOOKUP(RawData!V21,$S$226:$T$229,2,1)</f>
        <v>1</v>
      </c>
      <c r="W23" s="6">
        <f>VLOOKUP(RawData!W21,$S$226:$T$229,2,1)</f>
        <v>1</v>
      </c>
      <c r="X23" s="6">
        <f>VLOOKUP(RawData!X21,$S$226:$T$229,2,1)</f>
        <v>1</v>
      </c>
      <c r="Y23" s="6">
        <f>VLOOKUP(RawData!Y21,$S$226:$T$229,2,1)</f>
        <v>2</v>
      </c>
      <c r="Z23" s="6">
        <f>VLOOKUP(RawData!Z21,$S$226:$T$229,2,1)</f>
        <v>0</v>
      </c>
      <c r="AA23" s="6">
        <f>VLOOKUP(RawData!AA21,$S$226:$T$229,2,1)</f>
        <v>1</v>
      </c>
      <c r="AB23" s="6">
        <f>VLOOKUP(RawData!AB21,$S$226:$T$229,2,1)</f>
        <v>2</v>
      </c>
    </row>
    <row r="24" spans="1:28" ht="12.75">
      <c r="A24" s="9">
        <f>RawData!A22</f>
        <v>1</v>
      </c>
      <c r="B24" s="9">
        <f>RawData!B22</f>
        <v>1</v>
      </c>
      <c r="C24" s="9">
        <f>RawData!C22</f>
        <v>1</v>
      </c>
      <c r="D24" s="9">
        <f>RawData!D22</f>
        <v>1</v>
      </c>
      <c r="E24" s="9">
        <f>RawData!E22</f>
        <v>1</v>
      </c>
      <c r="F24" s="6">
        <f>VLOOKUP(RawData!F22,$C$226:$D$229,2,1)</f>
        <v>1</v>
      </c>
      <c r="G24" s="6">
        <f>VLOOKUP(RawData!G22,$C$226:$D$229,2,1)</f>
        <v>1</v>
      </c>
      <c r="H24" s="6">
        <f>VLOOKUP(RawData!H22,$C$226:$D$229,2,1)</f>
        <v>1</v>
      </c>
      <c r="I24" s="6">
        <f>VLOOKUP(RawData!I22,$C$226:$D$229,2,1)</f>
        <v>-1</v>
      </c>
      <c r="J24" s="6">
        <f>VLOOKUP(RawData!J22,$C$226:$D$229,2,1)</f>
        <v>1</v>
      </c>
      <c r="K24" s="6">
        <f>VLOOKUP(RawData!K22,$C$226:$D$229,2,1)</f>
        <v>1</v>
      </c>
      <c r="L24" s="6">
        <f>VLOOKUP(RawData!L22,$C$226:$D$229,2,1)</f>
        <v>1</v>
      </c>
      <c r="M24" s="6">
        <f>VLOOKUP(RawData!M22,$C$226:$D$229,2,1)</f>
        <v>0</v>
      </c>
      <c r="N24" s="6">
        <f>VLOOKUP(RawData!N22,$C$226:$D$229,2,1)</f>
        <v>1</v>
      </c>
      <c r="O24" s="6">
        <f>VLOOKUP(RawData!O22,$C$226:$D$229,2,1)</f>
        <v>1</v>
      </c>
      <c r="P24" s="6">
        <f>VLOOKUP(RawData!P22,$C$226:$D$229,2,1)</f>
        <v>-1</v>
      </c>
      <c r="R24" s="6">
        <f>IF(RawData!R22="Yes",1,0)</f>
        <v>0</v>
      </c>
      <c r="S24" s="6">
        <f>VLOOKUP(RawData!S22,$S$226:$T$229,2,1)</f>
        <v>0</v>
      </c>
      <c r="T24" s="6">
        <f>VLOOKUP(RawData!T22,$S$226:$T$229,2,1)</f>
        <v>0</v>
      </c>
      <c r="U24" s="6">
        <f>VLOOKUP(RawData!U22,$S$226:$T$229,2,1)</f>
        <v>1</v>
      </c>
      <c r="V24" s="6">
        <f>VLOOKUP(RawData!V22,$S$226:$T$229,2,1)</f>
        <v>1</v>
      </c>
      <c r="W24" s="6">
        <f>VLOOKUP(RawData!W22,$S$226:$T$229,2,1)</f>
        <v>2</v>
      </c>
      <c r="X24" s="6">
        <f>VLOOKUP(RawData!X22,$S$226:$T$229,2,1)</f>
        <v>0</v>
      </c>
      <c r="Y24" s="6">
        <f>VLOOKUP(RawData!Y22,$S$226:$T$229,2,1)</f>
        <v>0</v>
      </c>
      <c r="Z24" s="6">
        <f>VLOOKUP(RawData!Z22,$S$226:$T$229,2,1)</f>
        <v>0</v>
      </c>
      <c r="AA24" s="6">
        <f>VLOOKUP(RawData!AA22,$S$226:$T$229,2,1)</f>
        <v>2</v>
      </c>
      <c r="AB24" s="6">
        <f>VLOOKUP(RawData!AB22,$S$226:$T$229,2,1)</f>
        <v>-1</v>
      </c>
    </row>
    <row r="25" spans="1:28" ht="12.75">
      <c r="A25" s="9">
        <f>RawData!A23</f>
        <v>1</v>
      </c>
      <c r="B25" s="9">
        <f>RawData!B23</f>
        <v>1</v>
      </c>
      <c r="C25" s="9">
        <f>RawData!C23</f>
        <v>1</v>
      </c>
      <c r="D25" s="9">
        <f>RawData!D23</f>
        <v>1</v>
      </c>
      <c r="E25" s="9">
        <f>RawData!E23</f>
        <v>1</v>
      </c>
      <c r="F25" s="6">
        <f>VLOOKUP(RawData!F23,$C$226:$D$229,2,1)</f>
        <v>1</v>
      </c>
      <c r="G25" s="6">
        <f>VLOOKUP(RawData!G23,$C$226:$D$229,2,1)</f>
        <v>1</v>
      </c>
      <c r="H25" s="6">
        <f>VLOOKUP(RawData!H23,$C$226:$D$229,2,1)</f>
        <v>1</v>
      </c>
      <c r="I25" s="6">
        <f>VLOOKUP(RawData!I23,$C$226:$D$229,2,1)</f>
        <v>1</v>
      </c>
      <c r="J25" s="6">
        <f>VLOOKUP(RawData!J23,$C$226:$D$229,2,1)</f>
        <v>1</v>
      </c>
      <c r="K25" s="6">
        <f>VLOOKUP(RawData!K23,$C$226:$D$229,2,1)</f>
        <v>1</v>
      </c>
      <c r="L25" s="6">
        <f>VLOOKUP(RawData!L23,$C$226:$D$229,2,1)</f>
        <v>1</v>
      </c>
      <c r="M25" s="6">
        <f>VLOOKUP(RawData!M23,$C$226:$D$229,2,1)</f>
        <v>0</v>
      </c>
      <c r="N25" s="6">
        <f>VLOOKUP(RawData!N23,$C$226:$D$229,2,1)</f>
        <v>1</v>
      </c>
      <c r="O25" s="6">
        <f>VLOOKUP(RawData!O23,$C$226:$D$229,2,1)</f>
        <v>1</v>
      </c>
      <c r="P25" s="6">
        <f>VLOOKUP(RawData!P23,$C$226:$D$229,2,1)</f>
        <v>-1</v>
      </c>
      <c r="R25" s="6">
        <f>IF(RawData!R23="Yes",1,0)</f>
        <v>0</v>
      </c>
      <c r="S25" s="6">
        <f>VLOOKUP(RawData!S23,$S$226:$T$229,2,1)</f>
        <v>2</v>
      </c>
      <c r="T25" s="6">
        <f>VLOOKUP(RawData!T23,$S$226:$T$229,2,1)</f>
        <v>0</v>
      </c>
      <c r="U25" s="6">
        <f>VLOOKUP(RawData!U23,$S$226:$T$229,2,1)</f>
        <v>2</v>
      </c>
      <c r="V25" s="6">
        <f>VLOOKUP(RawData!V23,$S$226:$T$229,2,1)</f>
        <v>1</v>
      </c>
      <c r="W25" s="6">
        <f>VLOOKUP(RawData!W23,$S$226:$T$229,2,1)</f>
        <v>1</v>
      </c>
      <c r="X25" s="6">
        <f>VLOOKUP(RawData!X23,$S$226:$T$229,2,1)</f>
        <v>1</v>
      </c>
      <c r="Y25" s="6">
        <f>VLOOKUP(RawData!Y23,$S$226:$T$229,2,1)</f>
        <v>2</v>
      </c>
      <c r="Z25" s="6">
        <f>VLOOKUP(RawData!Z23,$S$226:$T$229,2,1)</f>
        <v>0</v>
      </c>
      <c r="AA25" s="6">
        <f>VLOOKUP(RawData!AA23,$S$226:$T$229,2,1)</f>
        <v>1</v>
      </c>
      <c r="AB25" s="6">
        <f>VLOOKUP(RawData!AB23,$S$226:$T$229,2,1)</f>
        <v>2</v>
      </c>
    </row>
    <row r="26" spans="1:28" ht="12.75">
      <c r="A26" s="9">
        <f>RawData!A24</f>
        <v>1</v>
      </c>
      <c r="B26" s="9">
        <f>RawData!B24</f>
        <v>1</v>
      </c>
      <c r="C26" s="9">
        <f>RawData!C24</f>
        <v>1</v>
      </c>
      <c r="D26" s="9">
        <f>RawData!D24</f>
        <v>1</v>
      </c>
      <c r="E26" s="9">
        <f>RawData!E24</f>
        <v>1</v>
      </c>
      <c r="F26" s="6">
        <f>VLOOKUP(RawData!F24,$C$226:$D$229,2,1)</f>
        <v>2</v>
      </c>
      <c r="G26" s="6">
        <f>VLOOKUP(RawData!G24,$C$226:$D$229,2,1)</f>
        <v>1</v>
      </c>
      <c r="H26" s="6">
        <f>VLOOKUP(RawData!H24,$C$226:$D$229,2,1)</f>
        <v>1</v>
      </c>
      <c r="I26" s="6">
        <f>VLOOKUP(RawData!I24,$C$226:$D$229,2,1)</f>
        <v>0</v>
      </c>
      <c r="J26" s="6">
        <f>VLOOKUP(RawData!J24,$C$226:$D$229,2,1)</f>
        <v>1</v>
      </c>
      <c r="K26" s="6">
        <f>VLOOKUP(RawData!K24,$C$226:$D$229,2,1)</f>
        <v>2</v>
      </c>
      <c r="L26" s="6">
        <f>VLOOKUP(RawData!L24,$C$226:$D$229,2,1)</f>
        <v>0</v>
      </c>
      <c r="M26" s="6">
        <f>VLOOKUP(RawData!M24,$C$226:$D$229,2,1)</f>
        <v>0</v>
      </c>
      <c r="N26" s="6">
        <f>VLOOKUP(RawData!N24,$C$226:$D$229,2,1)</f>
        <v>1</v>
      </c>
      <c r="O26" s="6">
        <f>VLOOKUP(RawData!O24,$C$226:$D$229,2,1)</f>
        <v>1</v>
      </c>
      <c r="P26" s="6">
        <f>VLOOKUP(RawData!P24,$C$226:$D$229,2,1)</f>
        <v>-1</v>
      </c>
      <c r="R26" s="6">
        <f>IF(RawData!R24="Yes",1,0)</f>
        <v>0</v>
      </c>
      <c r="S26" s="6">
        <f>VLOOKUP(RawData!S24,$S$226:$T$229,2,1)</f>
        <v>1</v>
      </c>
      <c r="T26" s="6">
        <f>VLOOKUP(RawData!T24,$S$226:$T$229,2,1)</f>
        <v>0</v>
      </c>
      <c r="U26" s="6">
        <f>VLOOKUP(RawData!U24,$S$226:$T$229,2,1)</f>
        <v>1</v>
      </c>
      <c r="V26" s="6">
        <f>VLOOKUP(RawData!V24,$S$226:$T$229,2,1)</f>
        <v>1</v>
      </c>
      <c r="W26" s="6">
        <f>VLOOKUP(RawData!W24,$S$226:$T$229,2,1)</f>
        <v>2</v>
      </c>
      <c r="X26" s="6">
        <f>VLOOKUP(RawData!X24,$S$226:$T$229,2,1)</f>
        <v>2</v>
      </c>
      <c r="Y26" s="6">
        <f>VLOOKUP(RawData!Y24,$S$226:$T$229,2,1)</f>
        <v>2</v>
      </c>
      <c r="Z26" s="6">
        <f>VLOOKUP(RawData!Z24,$S$226:$T$229,2,1)</f>
        <v>1</v>
      </c>
      <c r="AA26" s="6">
        <f>VLOOKUP(RawData!AA24,$S$226:$T$229,2,1)</f>
        <v>2</v>
      </c>
      <c r="AB26" s="6">
        <f>VLOOKUP(RawData!AB24,$S$226:$T$229,2,1)</f>
        <v>2</v>
      </c>
    </row>
    <row r="27" spans="1:28" ht="12.75">
      <c r="A27" s="9">
        <f>RawData!A25</f>
        <v>0</v>
      </c>
      <c r="B27" s="9">
        <f>RawData!B25</f>
        <v>0</v>
      </c>
      <c r="C27" s="9">
        <f>RawData!C25</f>
        <v>0</v>
      </c>
      <c r="D27" s="9">
        <f>RawData!D25</f>
        <v>0</v>
      </c>
      <c r="E27" s="9">
        <f>RawData!E25</f>
        <v>1</v>
      </c>
      <c r="F27" s="6">
        <f>VLOOKUP(RawData!F25,$C$226:$D$229,2,1)</f>
        <v>1</v>
      </c>
      <c r="G27" s="6">
        <f>VLOOKUP(RawData!G25,$C$226:$D$229,2,1)</f>
        <v>1</v>
      </c>
      <c r="H27" s="6">
        <f>VLOOKUP(RawData!H25,$C$226:$D$229,2,1)</f>
        <v>-1</v>
      </c>
      <c r="I27" s="6">
        <f>VLOOKUP(RawData!I25,$C$226:$D$229,2,1)</f>
        <v>-1</v>
      </c>
      <c r="J27" s="6">
        <f>VLOOKUP(RawData!J25,$C$226:$D$229,2,1)</f>
        <v>-1</v>
      </c>
      <c r="K27" s="6">
        <f>VLOOKUP(RawData!K25,$C$226:$D$229,2,1)</f>
        <v>1</v>
      </c>
      <c r="L27" s="6">
        <f>VLOOKUP(RawData!L25,$C$226:$D$229,2,1)</f>
        <v>1</v>
      </c>
      <c r="M27" s="6">
        <f>VLOOKUP(RawData!M25,$C$226:$D$229,2,1)</f>
        <v>-1</v>
      </c>
      <c r="N27" s="6">
        <f>VLOOKUP(RawData!N25,$C$226:$D$229,2,1)</f>
        <v>1</v>
      </c>
      <c r="O27" s="6">
        <f>VLOOKUP(RawData!O25,$C$226:$D$229,2,1)</f>
        <v>-1</v>
      </c>
      <c r="P27" s="6">
        <f>VLOOKUP(RawData!P25,$C$226:$D$229,2,1)</f>
        <v>-1</v>
      </c>
      <c r="R27" s="6">
        <f>IF(RawData!R25="Yes",1,0)</f>
        <v>1</v>
      </c>
      <c r="S27" s="6">
        <f>VLOOKUP(RawData!S25,$S$226:$T$229,2,1)</f>
        <v>1</v>
      </c>
      <c r="T27" s="6">
        <f>VLOOKUP(RawData!T25,$S$226:$T$229,2,1)</f>
        <v>2</v>
      </c>
      <c r="U27" s="6">
        <f>VLOOKUP(RawData!U25,$S$226:$T$229,2,1)</f>
        <v>0</v>
      </c>
      <c r="V27" s="6">
        <f>VLOOKUP(RawData!V25,$S$226:$T$229,2,1)</f>
        <v>0</v>
      </c>
      <c r="W27" s="6">
        <f>VLOOKUP(RawData!W25,$S$226:$T$229,2,1)</f>
        <v>2</v>
      </c>
      <c r="X27" s="6">
        <f>VLOOKUP(RawData!X25,$S$226:$T$229,2,1)</f>
        <v>2</v>
      </c>
      <c r="Y27" s="6">
        <f>VLOOKUP(RawData!Y25,$S$226:$T$229,2,1)</f>
        <v>2</v>
      </c>
      <c r="Z27" s="6">
        <f>VLOOKUP(RawData!Z25,$S$226:$T$229,2,1)</f>
        <v>2</v>
      </c>
      <c r="AA27" s="6">
        <f>VLOOKUP(RawData!AA25,$S$226:$T$229,2,1)</f>
        <v>1</v>
      </c>
      <c r="AB27" s="6">
        <f>VLOOKUP(RawData!AB25,$S$226:$T$229,2,1)</f>
        <v>-1</v>
      </c>
    </row>
    <row r="28" spans="1:28" ht="12.75">
      <c r="A28" s="9">
        <f>RawData!A26</f>
        <v>0</v>
      </c>
      <c r="B28" s="9">
        <f>RawData!B26</f>
        <v>0</v>
      </c>
      <c r="C28" s="9">
        <f>RawData!C26</f>
        <v>0</v>
      </c>
      <c r="D28" s="9">
        <f>RawData!D26</f>
        <v>0</v>
      </c>
      <c r="E28" s="9">
        <f>RawData!E26</f>
        <v>1</v>
      </c>
      <c r="F28" s="6">
        <f>VLOOKUP(RawData!F26,$C$226:$D$229,2,1)</f>
        <v>0</v>
      </c>
      <c r="G28" s="6">
        <f>VLOOKUP(RawData!G26,$C$226:$D$229,2,1)</f>
        <v>2</v>
      </c>
      <c r="H28" s="6">
        <f>VLOOKUP(RawData!H26,$C$226:$D$229,2,1)</f>
        <v>2</v>
      </c>
      <c r="I28" s="6">
        <f>VLOOKUP(RawData!I26,$C$226:$D$229,2,1)</f>
        <v>1</v>
      </c>
      <c r="J28" s="6">
        <f>VLOOKUP(RawData!J26,$C$226:$D$229,2,1)</f>
        <v>1</v>
      </c>
      <c r="K28" s="6">
        <f>VLOOKUP(RawData!K26,$C$226:$D$229,2,1)</f>
        <v>2</v>
      </c>
      <c r="L28" s="6">
        <f>VLOOKUP(RawData!L26,$C$226:$D$229,2,1)</f>
        <v>0</v>
      </c>
      <c r="M28" s="6">
        <f>VLOOKUP(RawData!M26,$C$226:$D$229,2,1)</f>
        <v>0</v>
      </c>
      <c r="N28" s="6">
        <f>VLOOKUP(RawData!N26,$C$226:$D$229,2,1)</f>
        <v>0</v>
      </c>
      <c r="O28" s="6">
        <f>VLOOKUP(RawData!O26,$C$226:$D$229,2,1)</f>
        <v>0</v>
      </c>
      <c r="P28" s="6">
        <f>VLOOKUP(RawData!P26,$C$226:$D$229,2,1)</f>
        <v>-1</v>
      </c>
      <c r="R28" s="6">
        <f>IF(RawData!R26="Yes",1,0)</f>
        <v>0</v>
      </c>
      <c r="S28" s="6">
        <f>VLOOKUP(RawData!S26,$S$226:$T$229,2,1)</f>
        <v>0</v>
      </c>
      <c r="T28" s="6">
        <f>VLOOKUP(RawData!T26,$S$226:$T$229,2,1)</f>
        <v>0</v>
      </c>
      <c r="U28" s="6">
        <f>VLOOKUP(RawData!U26,$S$226:$T$229,2,1)</f>
        <v>0</v>
      </c>
      <c r="V28" s="6">
        <f>VLOOKUP(RawData!V26,$S$226:$T$229,2,1)</f>
        <v>0</v>
      </c>
      <c r="W28" s="6">
        <f>VLOOKUP(RawData!W26,$S$226:$T$229,2,1)</f>
        <v>0</v>
      </c>
      <c r="X28" s="6">
        <f>VLOOKUP(RawData!X26,$S$226:$T$229,2,1)</f>
        <v>0</v>
      </c>
      <c r="Y28" s="6">
        <f>VLOOKUP(RawData!Y26,$S$226:$T$229,2,1)</f>
        <v>0</v>
      </c>
      <c r="Z28" s="6">
        <f>VLOOKUP(RawData!Z26,$S$226:$T$229,2,1)</f>
        <v>0</v>
      </c>
      <c r="AA28" s="6">
        <f>VLOOKUP(RawData!AA26,$S$226:$T$229,2,1)</f>
        <v>0</v>
      </c>
      <c r="AB28" s="6">
        <f>VLOOKUP(RawData!AB26,$S$226:$T$229,2,1)</f>
        <v>2</v>
      </c>
    </row>
    <row r="29" spans="1:28" ht="12.75">
      <c r="A29" s="9">
        <f>RawData!A27</f>
        <v>1</v>
      </c>
      <c r="B29" s="9">
        <f>RawData!B27</f>
        <v>1</v>
      </c>
      <c r="C29" s="9">
        <f>RawData!C27</f>
        <v>1</v>
      </c>
      <c r="D29" s="9">
        <f>RawData!D27</f>
        <v>0</v>
      </c>
      <c r="E29" s="9">
        <f>RawData!E27</f>
        <v>1</v>
      </c>
      <c r="F29" s="6">
        <f>VLOOKUP(RawData!F27,$C$226:$D$229,2,1)</f>
        <v>2</v>
      </c>
      <c r="G29" s="6">
        <f>VLOOKUP(RawData!G27,$C$226:$D$229,2,1)</f>
        <v>1</v>
      </c>
      <c r="H29" s="6">
        <f>VLOOKUP(RawData!H27,$C$226:$D$229,2,1)</f>
        <v>1</v>
      </c>
      <c r="I29" s="6">
        <f>VLOOKUP(RawData!I27,$C$226:$D$229,2,1)</f>
        <v>1</v>
      </c>
      <c r="J29" s="6">
        <f>VLOOKUP(RawData!J27,$C$226:$D$229,2,1)</f>
        <v>1</v>
      </c>
      <c r="K29" s="6">
        <f>VLOOKUP(RawData!K27,$C$226:$D$229,2,1)</f>
        <v>1</v>
      </c>
      <c r="L29" s="6">
        <f>VLOOKUP(RawData!L27,$C$226:$D$229,2,1)</f>
        <v>1</v>
      </c>
      <c r="M29" s="6">
        <f>VLOOKUP(RawData!M27,$C$226:$D$229,2,1)</f>
        <v>0</v>
      </c>
      <c r="N29" s="6">
        <f>VLOOKUP(RawData!N27,$C$226:$D$229,2,1)</f>
        <v>2</v>
      </c>
      <c r="O29" s="6">
        <f>VLOOKUP(RawData!O27,$C$226:$D$229,2,1)</f>
        <v>1</v>
      </c>
      <c r="P29" s="6">
        <f>VLOOKUP(RawData!P27,$C$226:$D$229,2,1)</f>
        <v>-1</v>
      </c>
      <c r="R29" s="6">
        <f>IF(RawData!R27="Yes",1,0)</f>
        <v>0</v>
      </c>
      <c r="S29" s="6">
        <f>VLOOKUP(RawData!S27,$S$226:$T$229,2,1)</f>
        <v>0</v>
      </c>
      <c r="T29" s="6">
        <f>VLOOKUP(RawData!T27,$S$226:$T$229,2,1)</f>
        <v>2</v>
      </c>
      <c r="U29" s="6">
        <f>VLOOKUP(RawData!U27,$S$226:$T$229,2,1)</f>
        <v>2</v>
      </c>
      <c r="V29" s="6">
        <f>VLOOKUP(RawData!V27,$S$226:$T$229,2,1)</f>
        <v>2</v>
      </c>
      <c r="W29" s="6">
        <f>VLOOKUP(RawData!W27,$S$226:$T$229,2,1)</f>
        <v>2</v>
      </c>
      <c r="X29" s="6">
        <f>VLOOKUP(RawData!X27,$S$226:$T$229,2,1)</f>
        <v>0</v>
      </c>
      <c r="Y29" s="6">
        <f>VLOOKUP(RawData!Y27,$S$226:$T$229,2,1)</f>
        <v>1</v>
      </c>
      <c r="Z29" s="6">
        <f>VLOOKUP(RawData!Z27,$S$226:$T$229,2,1)</f>
        <v>2</v>
      </c>
      <c r="AA29" s="6">
        <f>VLOOKUP(RawData!AA27,$S$226:$T$229,2,1)</f>
        <v>0</v>
      </c>
      <c r="AB29" s="6">
        <f>VLOOKUP(RawData!AB27,$S$226:$T$229,2,1)</f>
        <v>-1</v>
      </c>
    </row>
    <row r="30" spans="1:28" ht="12.75">
      <c r="A30" s="9">
        <f>RawData!A28</f>
        <v>0</v>
      </c>
      <c r="B30" s="9">
        <f>RawData!B28</f>
        <v>0</v>
      </c>
      <c r="C30" s="9">
        <f>RawData!C28</f>
        <v>0</v>
      </c>
      <c r="D30" s="9">
        <f>RawData!D28</f>
        <v>0</v>
      </c>
      <c r="E30" s="9">
        <f>RawData!E28</f>
        <v>1</v>
      </c>
      <c r="F30" s="6">
        <f>VLOOKUP(RawData!F28,$C$226:$D$229,2,1)</f>
        <v>2</v>
      </c>
      <c r="G30" s="6">
        <f>VLOOKUP(RawData!G28,$C$226:$D$229,2,1)</f>
        <v>2</v>
      </c>
      <c r="H30" s="6">
        <f>VLOOKUP(RawData!H28,$C$226:$D$229,2,1)</f>
        <v>2</v>
      </c>
      <c r="I30" s="6">
        <f>VLOOKUP(RawData!I28,$C$226:$D$229,2,1)</f>
        <v>2</v>
      </c>
      <c r="J30" s="6">
        <f>VLOOKUP(RawData!J28,$C$226:$D$229,2,1)</f>
        <v>1</v>
      </c>
      <c r="K30" s="6">
        <f>VLOOKUP(RawData!K28,$C$226:$D$229,2,1)</f>
        <v>2</v>
      </c>
      <c r="L30" s="6">
        <f>VLOOKUP(RawData!L28,$C$226:$D$229,2,1)</f>
        <v>2</v>
      </c>
      <c r="M30" s="6">
        <f>VLOOKUP(RawData!M28,$C$226:$D$229,2,1)</f>
        <v>1</v>
      </c>
      <c r="N30" s="6">
        <f>VLOOKUP(RawData!N28,$C$226:$D$229,2,1)</f>
        <v>2</v>
      </c>
      <c r="O30" s="6">
        <f>VLOOKUP(RawData!O28,$C$226:$D$229,2,1)</f>
        <v>2</v>
      </c>
      <c r="P30" s="6">
        <f>VLOOKUP(RawData!P28,$C$226:$D$229,2,1)</f>
        <v>1</v>
      </c>
      <c r="R30" s="6">
        <f>IF(RawData!R28="Yes",1,0)</f>
        <v>1</v>
      </c>
      <c r="S30" s="6">
        <f>VLOOKUP(RawData!S28,$S$226:$T$229,2,1)</f>
        <v>0</v>
      </c>
      <c r="T30" s="6">
        <f>VLOOKUP(RawData!T28,$S$226:$T$229,2,1)</f>
        <v>1</v>
      </c>
      <c r="U30" s="6">
        <f>VLOOKUP(RawData!U28,$S$226:$T$229,2,1)</f>
        <v>1</v>
      </c>
      <c r="V30" s="6">
        <f>VLOOKUP(RawData!V28,$S$226:$T$229,2,1)</f>
        <v>1</v>
      </c>
      <c r="W30" s="6">
        <f>VLOOKUP(RawData!W28,$S$226:$T$229,2,1)</f>
        <v>1</v>
      </c>
      <c r="X30" s="6">
        <f>VLOOKUP(RawData!X28,$S$226:$T$229,2,1)</f>
        <v>2</v>
      </c>
      <c r="Y30" s="6">
        <f>VLOOKUP(RawData!Y28,$S$226:$T$229,2,1)</f>
        <v>1</v>
      </c>
      <c r="Z30" s="6">
        <f>VLOOKUP(RawData!Z28,$S$226:$T$229,2,1)</f>
        <v>2</v>
      </c>
      <c r="AA30" s="6">
        <f>VLOOKUP(RawData!AA28,$S$226:$T$229,2,1)</f>
        <v>1</v>
      </c>
      <c r="AB30" s="6">
        <f>VLOOKUP(RawData!AB28,$S$226:$T$229,2,1)</f>
        <v>1</v>
      </c>
    </row>
    <row r="31" spans="1:28" ht="12.75">
      <c r="A31" s="9">
        <f>RawData!A29</f>
        <v>1</v>
      </c>
      <c r="B31" s="9">
        <f>RawData!B29</f>
        <v>1</v>
      </c>
      <c r="C31" s="9">
        <f>RawData!C29</f>
        <v>1</v>
      </c>
      <c r="D31" s="9">
        <f>RawData!D29</f>
        <v>0</v>
      </c>
      <c r="E31" s="9">
        <f>RawData!E29</f>
        <v>0</v>
      </c>
      <c r="F31" s="6">
        <f>VLOOKUP(RawData!F29,$C$226:$D$229,2,1)</f>
        <v>2</v>
      </c>
      <c r="G31" s="6">
        <f>VLOOKUP(RawData!G29,$C$226:$D$229,2,1)</f>
        <v>1</v>
      </c>
      <c r="H31" s="6">
        <f>VLOOKUP(RawData!H29,$C$226:$D$229,2,1)</f>
        <v>1</v>
      </c>
      <c r="I31" s="6">
        <f>VLOOKUP(RawData!I29,$C$226:$D$229,2,1)</f>
        <v>1</v>
      </c>
      <c r="J31" s="6">
        <f>VLOOKUP(RawData!J29,$C$226:$D$229,2,1)</f>
        <v>1</v>
      </c>
      <c r="K31" s="6">
        <f>VLOOKUP(RawData!K29,$C$226:$D$229,2,1)</f>
        <v>1</v>
      </c>
      <c r="L31" s="6">
        <f>VLOOKUP(RawData!L29,$C$226:$D$229,2,1)</f>
        <v>0</v>
      </c>
      <c r="M31" s="6">
        <f>VLOOKUP(RawData!M29,$C$226:$D$229,2,1)</f>
        <v>0</v>
      </c>
      <c r="N31" s="6">
        <f>VLOOKUP(RawData!N29,$C$226:$D$229,2,1)</f>
        <v>1</v>
      </c>
      <c r="O31" s="6">
        <f>VLOOKUP(RawData!O29,$C$226:$D$229,2,1)</f>
        <v>2</v>
      </c>
      <c r="P31" s="6">
        <f>VLOOKUP(RawData!P29,$C$226:$D$229,2,1)</f>
        <v>0</v>
      </c>
      <c r="R31" s="6">
        <f>IF(RawData!R29="Yes",1,0)</f>
        <v>1</v>
      </c>
      <c r="S31" s="6">
        <f>VLOOKUP(RawData!S29,$S$226:$T$229,2,1)</f>
        <v>2</v>
      </c>
      <c r="T31" s="6">
        <f>VLOOKUP(RawData!T29,$S$226:$T$229,2,1)</f>
        <v>2</v>
      </c>
      <c r="U31" s="6">
        <f>VLOOKUP(RawData!U29,$S$226:$T$229,2,1)</f>
        <v>2</v>
      </c>
      <c r="V31" s="6">
        <f>VLOOKUP(RawData!V29,$S$226:$T$229,2,1)</f>
        <v>2</v>
      </c>
      <c r="W31" s="6">
        <f>VLOOKUP(RawData!W29,$S$226:$T$229,2,1)</f>
        <v>2</v>
      </c>
      <c r="X31" s="6">
        <f>VLOOKUP(RawData!X29,$S$226:$T$229,2,1)</f>
        <v>2</v>
      </c>
      <c r="Y31" s="6">
        <f>VLOOKUP(RawData!Y29,$S$226:$T$229,2,1)</f>
        <v>1</v>
      </c>
      <c r="Z31" s="6">
        <f>VLOOKUP(RawData!Z29,$S$226:$T$229,2,1)</f>
        <v>2</v>
      </c>
      <c r="AA31" s="6">
        <f>VLOOKUP(RawData!AA29,$S$226:$T$229,2,1)</f>
        <v>2</v>
      </c>
      <c r="AB31" s="6">
        <f>VLOOKUP(RawData!AB29,$S$226:$T$229,2,1)</f>
        <v>0</v>
      </c>
    </row>
    <row r="32" spans="1:28" ht="12.75">
      <c r="A32" s="9">
        <f>RawData!A30</f>
        <v>1</v>
      </c>
      <c r="B32" s="9">
        <f>RawData!B30</f>
        <v>0</v>
      </c>
      <c r="C32" s="9">
        <f>RawData!C30</f>
        <v>1</v>
      </c>
      <c r="D32" s="9">
        <f>RawData!D30</f>
        <v>1</v>
      </c>
      <c r="E32" s="9">
        <f>RawData!E30</f>
        <v>0</v>
      </c>
      <c r="F32" s="6">
        <f>VLOOKUP(RawData!F30,$C$226:$D$229,2,1)</f>
        <v>2</v>
      </c>
      <c r="G32" s="6">
        <f>VLOOKUP(RawData!G30,$C$226:$D$229,2,1)</f>
        <v>2</v>
      </c>
      <c r="H32" s="6">
        <f>VLOOKUP(RawData!H30,$C$226:$D$229,2,1)</f>
        <v>1</v>
      </c>
      <c r="I32" s="6">
        <f>VLOOKUP(RawData!I30,$C$226:$D$229,2,1)</f>
        <v>2</v>
      </c>
      <c r="J32" s="6">
        <f>VLOOKUP(RawData!J30,$C$226:$D$229,2,1)</f>
        <v>1</v>
      </c>
      <c r="K32" s="6">
        <f>VLOOKUP(RawData!K30,$C$226:$D$229,2,1)</f>
        <v>1</v>
      </c>
      <c r="L32" s="6">
        <f>VLOOKUP(RawData!L30,$C$226:$D$229,2,1)</f>
        <v>2</v>
      </c>
      <c r="M32" s="6">
        <f>VLOOKUP(RawData!M30,$C$226:$D$229,2,1)</f>
        <v>1</v>
      </c>
      <c r="N32" s="6">
        <f>VLOOKUP(RawData!N30,$C$226:$D$229,2,1)</f>
        <v>2</v>
      </c>
      <c r="O32" s="6">
        <f>VLOOKUP(RawData!O30,$C$226:$D$229,2,1)</f>
        <v>2</v>
      </c>
      <c r="P32" s="6">
        <f>VLOOKUP(RawData!P30,$C$226:$D$229,2,1)</f>
        <v>-1</v>
      </c>
      <c r="R32" s="6">
        <f>IF(RawData!R30="Yes",1,0)</f>
        <v>0</v>
      </c>
      <c r="S32" s="6">
        <f>VLOOKUP(RawData!S30,$S$226:$T$229,2,1)</f>
        <v>1</v>
      </c>
      <c r="T32" s="6">
        <f>VLOOKUP(RawData!T30,$S$226:$T$229,2,1)</f>
        <v>2</v>
      </c>
      <c r="U32" s="6">
        <f>VLOOKUP(RawData!U30,$S$226:$T$229,2,1)</f>
        <v>2</v>
      </c>
      <c r="V32" s="6">
        <f>VLOOKUP(RawData!V30,$S$226:$T$229,2,1)</f>
        <v>2</v>
      </c>
      <c r="W32" s="6">
        <f>VLOOKUP(RawData!W30,$S$226:$T$229,2,1)</f>
        <v>1</v>
      </c>
      <c r="X32" s="6">
        <f>VLOOKUP(RawData!X30,$S$226:$T$229,2,1)</f>
        <v>0</v>
      </c>
      <c r="Y32" s="6">
        <f>VLOOKUP(RawData!Y30,$S$226:$T$229,2,1)</f>
        <v>0</v>
      </c>
      <c r="Z32" s="6">
        <f>VLOOKUP(RawData!Z30,$S$226:$T$229,2,1)</f>
        <v>2</v>
      </c>
      <c r="AA32" s="6">
        <f>VLOOKUP(RawData!AA30,$S$226:$T$229,2,1)</f>
        <v>1</v>
      </c>
      <c r="AB32" s="6">
        <f>VLOOKUP(RawData!AB30,$S$226:$T$229,2,1)</f>
        <v>-1</v>
      </c>
    </row>
    <row r="33" spans="1:28" ht="12.75">
      <c r="A33" s="9">
        <f>RawData!A31</f>
        <v>1</v>
      </c>
      <c r="B33" s="9">
        <f>RawData!B31</f>
        <v>1</v>
      </c>
      <c r="C33" s="9">
        <f>RawData!C31</f>
        <v>1</v>
      </c>
      <c r="D33" s="9">
        <f>RawData!D31</f>
        <v>1</v>
      </c>
      <c r="E33" s="9">
        <f>RawData!E31</f>
        <v>1</v>
      </c>
      <c r="F33" s="6">
        <f>VLOOKUP(RawData!F31,$C$226:$D$229,2,1)</f>
        <v>2</v>
      </c>
      <c r="G33" s="6">
        <f>VLOOKUP(RawData!G31,$C$226:$D$229,2,1)</f>
        <v>2</v>
      </c>
      <c r="H33" s="6">
        <f>VLOOKUP(RawData!H31,$C$226:$D$229,2,1)</f>
        <v>2</v>
      </c>
      <c r="I33" s="6">
        <f>VLOOKUP(RawData!I31,$C$226:$D$229,2,1)</f>
        <v>2</v>
      </c>
      <c r="J33" s="6">
        <f>VLOOKUP(RawData!J31,$C$226:$D$229,2,1)</f>
        <v>2</v>
      </c>
      <c r="K33" s="6">
        <f>VLOOKUP(RawData!K31,$C$226:$D$229,2,1)</f>
        <v>1</v>
      </c>
      <c r="L33" s="6">
        <f>VLOOKUP(RawData!L31,$C$226:$D$229,2,1)</f>
        <v>1</v>
      </c>
      <c r="M33" s="6">
        <f>VLOOKUP(RawData!M31,$C$226:$D$229,2,1)</f>
        <v>1</v>
      </c>
      <c r="N33" s="6">
        <f>VLOOKUP(RawData!N31,$C$226:$D$229,2,1)</f>
        <v>2</v>
      </c>
      <c r="O33" s="6">
        <f>VLOOKUP(RawData!O31,$C$226:$D$229,2,1)</f>
        <v>1</v>
      </c>
      <c r="P33" s="6">
        <f>VLOOKUP(RawData!P31,$C$226:$D$229,2,1)</f>
        <v>2</v>
      </c>
      <c r="R33" s="6">
        <f>IF(RawData!R31="Yes",1,0)</f>
        <v>0</v>
      </c>
      <c r="S33" s="6">
        <f>VLOOKUP(RawData!S31,$S$226:$T$229,2,1)</f>
        <v>1</v>
      </c>
      <c r="T33" s="6">
        <f>VLOOKUP(RawData!T31,$S$226:$T$229,2,1)</f>
        <v>1</v>
      </c>
      <c r="U33" s="6">
        <f>VLOOKUP(RawData!U31,$S$226:$T$229,2,1)</f>
        <v>2</v>
      </c>
      <c r="V33" s="6">
        <f>VLOOKUP(RawData!V31,$S$226:$T$229,2,1)</f>
        <v>1</v>
      </c>
      <c r="W33" s="6">
        <f>VLOOKUP(RawData!W31,$S$226:$T$229,2,1)</f>
        <v>1</v>
      </c>
      <c r="X33" s="6">
        <f>VLOOKUP(RawData!X31,$S$226:$T$229,2,1)</f>
        <v>1</v>
      </c>
      <c r="Y33" s="6">
        <f>VLOOKUP(RawData!Y31,$S$226:$T$229,2,1)</f>
        <v>1</v>
      </c>
      <c r="Z33" s="6">
        <f>VLOOKUP(RawData!Z31,$S$226:$T$229,2,1)</f>
        <v>1</v>
      </c>
      <c r="AA33" s="6">
        <f>VLOOKUP(RawData!AA31,$S$226:$T$229,2,1)</f>
        <v>2</v>
      </c>
      <c r="AB33" s="6">
        <f>VLOOKUP(RawData!AB31,$S$226:$T$229,2,1)</f>
        <v>-1</v>
      </c>
    </row>
    <row r="34" spans="1:28" ht="12.75">
      <c r="A34" s="9">
        <f>RawData!A32</f>
        <v>0</v>
      </c>
      <c r="B34" s="9">
        <f>RawData!B32</f>
        <v>0</v>
      </c>
      <c r="C34" s="9">
        <f>RawData!C32</f>
        <v>1</v>
      </c>
      <c r="D34" s="9">
        <f>RawData!D32</f>
        <v>1</v>
      </c>
      <c r="E34" s="9">
        <f>RawData!E32</f>
        <v>1</v>
      </c>
      <c r="F34" s="6">
        <f>VLOOKUP(RawData!F32,$C$226:$D$229,2,1)</f>
        <v>1</v>
      </c>
      <c r="G34" s="6">
        <f>VLOOKUP(RawData!G32,$C$226:$D$229,2,1)</f>
        <v>1</v>
      </c>
      <c r="H34" s="6">
        <f>VLOOKUP(RawData!H32,$C$226:$D$229,2,1)</f>
        <v>1</v>
      </c>
      <c r="I34" s="6">
        <f>VLOOKUP(RawData!I32,$C$226:$D$229,2,1)</f>
        <v>0</v>
      </c>
      <c r="J34" s="6">
        <f>VLOOKUP(RawData!J32,$C$226:$D$229,2,1)</f>
        <v>1</v>
      </c>
      <c r="K34" s="6">
        <f>VLOOKUP(RawData!K32,$C$226:$D$229,2,1)</f>
        <v>2</v>
      </c>
      <c r="L34" s="6">
        <f>VLOOKUP(RawData!L32,$C$226:$D$229,2,1)</f>
        <v>0</v>
      </c>
      <c r="M34" s="6">
        <f>VLOOKUP(RawData!M32,$C$226:$D$229,2,1)</f>
        <v>0</v>
      </c>
      <c r="N34" s="6">
        <f>VLOOKUP(RawData!N32,$C$226:$D$229,2,1)</f>
        <v>1</v>
      </c>
      <c r="O34" s="6">
        <f>VLOOKUP(RawData!O32,$C$226:$D$229,2,1)</f>
        <v>1</v>
      </c>
      <c r="P34" s="6">
        <f>VLOOKUP(RawData!P32,$C$226:$D$229,2,1)</f>
        <v>1</v>
      </c>
      <c r="R34" s="6">
        <f>IF(RawData!R32="Yes",1,0)</f>
        <v>0</v>
      </c>
      <c r="S34" s="6">
        <f>VLOOKUP(RawData!S32,$S$226:$T$229,2,1)</f>
        <v>1</v>
      </c>
      <c r="T34" s="6">
        <f>VLOOKUP(RawData!T32,$S$226:$T$229,2,1)</f>
        <v>2</v>
      </c>
      <c r="U34" s="6">
        <f>VLOOKUP(RawData!U32,$S$226:$T$229,2,1)</f>
        <v>2</v>
      </c>
      <c r="V34" s="6">
        <f>VLOOKUP(RawData!V32,$S$226:$T$229,2,1)</f>
        <v>1</v>
      </c>
      <c r="W34" s="6">
        <f>VLOOKUP(RawData!W32,$S$226:$T$229,2,1)</f>
        <v>2</v>
      </c>
      <c r="X34" s="6">
        <f>VLOOKUP(RawData!X32,$S$226:$T$229,2,1)</f>
        <v>1</v>
      </c>
      <c r="Y34" s="6">
        <f>VLOOKUP(RawData!Y32,$S$226:$T$229,2,1)</f>
        <v>1</v>
      </c>
      <c r="Z34" s="6">
        <f>VLOOKUP(RawData!Z32,$S$226:$T$229,2,1)</f>
        <v>2</v>
      </c>
      <c r="AA34" s="6">
        <f>VLOOKUP(RawData!AA32,$S$226:$T$229,2,1)</f>
        <v>1</v>
      </c>
      <c r="AB34" s="6">
        <f>VLOOKUP(RawData!AB32,$S$226:$T$229,2,1)</f>
        <v>2</v>
      </c>
    </row>
    <row r="35" spans="1:28" ht="12.75">
      <c r="A35" s="9">
        <f>RawData!A33</f>
        <v>0</v>
      </c>
      <c r="B35" s="9">
        <f>RawData!B33</f>
        <v>0</v>
      </c>
      <c r="C35" s="9">
        <f>RawData!C33</f>
        <v>0</v>
      </c>
      <c r="D35" s="9">
        <f>RawData!D33</f>
        <v>1</v>
      </c>
      <c r="E35" s="9">
        <f>RawData!E33</f>
        <v>0</v>
      </c>
      <c r="F35" s="6">
        <f>VLOOKUP(RawData!F33,$C$226:$D$229,2,1)</f>
        <v>1</v>
      </c>
      <c r="G35" s="6">
        <f>VLOOKUP(RawData!G33,$C$226:$D$229,2,1)</f>
        <v>1</v>
      </c>
      <c r="H35" s="6">
        <f>VLOOKUP(RawData!H33,$C$226:$D$229,2,1)</f>
        <v>2</v>
      </c>
      <c r="I35" s="6">
        <f>VLOOKUP(RawData!I33,$C$226:$D$229,2,1)</f>
        <v>2</v>
      </c>
      <c r="J35" s="6">
        <f>VLOOKUP(RawData!J33,$C$226:$D$229,2,1)</f>
        <v>1</v>
      </c>
      <c r="K35" s="6">
        <f>VLOOKUP(RawData!K33,$C$226:$D$229,2,1)</f>
        <v>1</v>
      </c>
      <c r="L35" s="6">
        <f>VLOOKUP(RawData!L33,$C$226:$D$229,2,1)</f>
        <v>1</v>
      </c>
      <c r="M35" s="6">
        <f>VLOOKUP(RawData!M33,$C$226:$D$229,2,1)</f>
        <v>0</v>
      </c>
      <c r="N35" s="6">
        <f>VLOOKUP(RawData!N33,$C$226:$D$229,2,1)</f>
        <v>1</v>
      </c>
      <c r="O35" s="6">
        <f>VLOOKUP(RawData!O33,$C$226:$D$229,2,1)</f>
        <v>1</v>
      </c>
      <c r="P35" s="6">
        <f>VLOOKUP(RawData!P33,$C$226:$D$229,2,1)</f>
        <v>-1</v>
      </c>
      <c r="R35" s="6">
        <f>IF(RawData!R33="Yes",1,0)</f>
        <v>0</v>
      </c>
      <c r="S35" s="6">
        <f>VLOOKUP(RawData!S33,$S$226:$T$229,2,1)</f>
        <v>0</v>
      </c>
      <c r="T35" s="6">
        <f>VLOOKUP(RawData!T33,$S$226:$T$229,2,1)</f>
        <v>2</v>
      </c>
      <c r="U35" s="6">
        <f>VLOOKUP(RawData!U33,$S$226:$T$229,2,1)</f>
        <v>1</v>
      </c>
      <c r="V35" s="6">
        <f>VLOOKUP(RawData!V33,$S$226:$T$229,2,1)</f>
        <v>1</v>
      </c>
      <c r="W35" s="6">
        <f>VLOOKUP(RawData!W33,$S$226:$T$229,2,1)</f>
        <v>2</v>
      </c>
      <c r="X35" s="6">
        <f>VLOOKUP(RawData!X33,$S$226:$T$229,2,1)</f>
        <v>1</v>
      </c>
      <c r="Y35" s="6">
        <f>VLOOKUP(RawData!Y33,$S$226:$T$229,2,1)</f>
        <v>1</v>
      </c>
      <c r="Z35" s="6">
        <f>VLOOKUP(RawData!Z33,$S$226:$T$229,2,1)</f>
        <v>1</v>
      </c>
      <c r="AA35" s="6">
        <f>VLOOKUP(RawData!AA33,$S$226:$T$229,2,1)</f>
        <v>2</v>
      </c>
      <c r="AB35" s="6">
        <f>VLOOKUP(RawData!AB33,$S$226:$T$229,2,1)</f>
        <v>-1</v>
      </c>
    </row>
    <row r="36" spans="1:28" ht="12.75">
      <c r="A36" s="9">
        <f>RawData!A34</f>
        <v>1</v>
      </c>
      <c r="B36" s="9">
        <f>RawData!B34</f>
        <v>1</v>
      </c>
      <c r="C36" s="9">
        <f>RawData!C34</f>
        <v>1</v>
      </c>
      <c r="D36" s="9">
        <f>RawData!D34</f>
        <v>0</v>
      </c>
      <c r="E36" s="9">
        <f>RawData!E34</f>
        <v>0</v>
      </c>
      <c r="F36" s="6">
        <f>VLOOKUP(RawData!F34,$C$226:$D$229,2,1)</f>
        <v>2</v>
      </c>
      <c r="G36" s="6">
        <f>VLOOKUP(RawData!G34,$C$226:$D$229,2,1)</f>
        <v>2</v>
      </c>
      <c r="H36" s="6">
        <f>VLOOKUP(RawData!H34,$C$226:$D$229,2,1)</f>
        <v>1</v>
      </c>
      <c r="I36" s="6">
        <f>VLOOKUP(RawData!I34,$C$226:$D$229,2,1)</f>
        <v>1</v>
      </c>
      <c r="J36" s="6">
        <f>VLOOKUP(RawData!J34,$C$226:$D$229,2,1)</f>
        <v>2</v>
      </c>
      <c r="K36" s="6">
        <f>VLOOKUP(RawData!K34,$C$226:$D$229,2,1)</f>
        <v>2</v>
      </c>
      <c r="L36" s="6">
        <f>VLOOKUP(RawData!L34,$C$226:$D$229,2,1)</f>
        <v>2</v>
      </c>
      <c r="M36" s="6">
        <f>VLOOKUP(RawData!M34,$C$226:$D$229,2,1)</f>
        <v>1</v>
      </c>
      <c r="N36" s="6">
        <f>VLOOKUP(RawData!N34,$C$226:$D$229,2,1)</f>
        <v>2</v>
      </c>
      <c r="O36" s="6">
        <f>VLOOKUP(RawData!O34,$C$226:$D$229,2,1)</f>
        <v>1</v>
      </c>
      <c r="P36" s="6">
        <f>VLOOKUP(RawData!P34,$C$226:$D$229,2,1)</f>
        <v>1</v>
      </c>
      <c r="R36" s="6">
        <f>IF(RawData!R34="Yes",1,0)</f>
        <v>0</v>
      </c>
      <c r="S36" s="6">
        <f>VLOOKUP(RawData!S34,$S$226:$T$229,2,1)</f>
        <v>1</v>
      </c>
      <c r="T36" s="6">
        <f>VLOOKUP(RawData!T34,$S$226:$T$229,2,1)</f>
        <v>2</v>
      </c>
      <c r="U36" s="6">
        <f>VLOOKUP(RawData!U34,$S$226:$T$229,2,1)</f>
        <v>2</v>
      </c>
      <c r="V36" s="6">
        <f>VLOOKUP(RawData!V34,$S$226:$T$229,2,1)</f>
        <v>2</v>
      </c>
      <c r="W36" s="6">
        <f>VLOOKUP(RawData!W34,$S$226:$T$229,2,1)</f>
        <v>1</v>
      </c>
      <c r="X36" s="6">
        <f>VLOOKUP(RawData!X34,$S$226:$T$229,2,1)</f>
        <v>0</v>
      </c>
      <c r="Y36" s="6">
        <f>VLOOKUP(RawData!Y34,$S$226:$T$229,2,1)</f>
        <v>0</v>
      </c>
      <c r="Z36" s="6">
        <f>VLOOKUP(RawData!Z34,$S$226:$T$229,2,1)</f>
        <v>2</v>
      </c>
      <c r="AA36" s="6">
        <f>VLOOKUP(RawData!AA34,$S$226:$T$229,2,1)</f>
        <v>1</v>
      </c>
      <c r="AB36" s="6">
        <f>VLOOKUP(RawData!AB34,$S$226:$T$229,2,1)</f>
        <v>-1</v>
      </c>
    </row>
    <row r="37" spans="1:28" ht="12.75">
      <c r="A37" s="9">
        <f>RawData!A35</f>
        <v>1</v>
      </c>
      <c r="B37" s="9">
        <f>RawData!B35</f>
        <v>1</v>
      </c>
      <c r="C37" s="9">
        <f>RawData!C35</f>
        <v>1</v>
      </c>
      <c r="D37" s="9">
        <f>RawData!D35</f>
        <v>1</v>
      </c>
      <c r="E37" s="9">
        <f>RawData!E35</f>
        <v>1</v>
      </c>
      <c r="F37" s="6">
        <f>VLOOKUP(RawData!F35,$C$226:$D$229,2,1)</f>
        <v>2</v>
      </c>
      <c r="G37" s="6">
        <f>VLOOKUP(RawData!G35,$C$226:$D$229,2,1)</f>
        <v>2</v>
      </c>
      <c r="H37" s="6">
        <f>VLOOKUP(RawData!H35,$C$226:$D$229,2,1)</f>
        <v>1</v>
      </c>
      <c r="I37" s="6">
        <f>VLOOKUP(RawData!I35,$C$226:$D$229,2,1)</f>
        <v>1</v>
      </c>
      <c r="J37" s="6">
        <f>VLOOKUP(RawData!J35,$C$226:$D$229,2,1)</f>
        <v>1</v>
      </c>
      <c r="K37" s="6">
        <f>VLOOKUP(RawData!K35,$C$226:$D$229,2,1)</f>
        <v>1</v>
      </c>
      <c r="L37" s="6">
        <f>VLOOKUP(RawData!L35,$C$226:$D$229,2,1)</f>
        <v>1</v>
      </c>
      <c r="M37" s="6">
        <f>VLOOKUP(RawData!M35,$C$226:$D$229,2,1)</f>
        <v>0</v>
      </c>
      <c r="N37" s="6">
        <f>VLOOKUP(RawData!N35,$C$226:$D$229,2,1)</f>
        <v>2</v>
      </c>
      <c r="O37" s="6">
        <f>VLOOKUP(RawData!O35,$C$226:$D$229,2,1)</f>
        <v>1</v>
      </c>
      <c r="P37" s="6">
        <f>VLOOKUP(RawData!P35,$C$226:$D$229,2,1)</f>
        <v>-1</v>
      </c>
      <c r="R37" s="6">
        <f>IF(RawData!R35="Yes",1,0)</f>
        <v>0</v>
      </c>
      <c r="S37" s="6">
        <f>VLOOKUP(RawData!S35,$S$226:$T$229,2,1)</f>
        <v>2</v>
      </c>
      <c r="T37" s="6">
        <f>VLOOKUP(RawData!T35,$S$226:$T$229,2,1)</f>
        <v>1</v>
      </c>
      <c r="U37" s="6">
        <f>VLOOKUP(RawData!U35,$S$226:$T$229,2,1)</f>
        <v>1</v>
      </c>
      <c r="V37" s="6">
        <f>VLOOKUP(RawData!V35,$S$226:$T$229,2,1)</f>
        <v>1</v>
      </c>
      <c r="W37" s="6">
        <f>VLOOKUP(RawData!W35,$S$226:$T$229,2,1)</f>
        <v>2</v>
      </c>
      <c r="X37" s="6">
        <f>VLOOKUP(RawData!X35,$S$226:$T$229,2,1)</f>
        <v>1</v>
      </c>
      <c r="Y37" s="6">
        <f>VLOOKUP(RawData!Y35,$S$226:$T$229,2,1)</f>
        <v>0</v>
      </c>
      <c r="Z37" s="6">
        <f>VLOOKUP(RawData!Z35,$S$226:$T$229,2,1)</f>
        <v>1</v>
      </c>
      <c r="AA37" s="6">
        <f>VLOOKUP(RawData!AA35,$S$226:$T$229,2,1)</f>
        <v>1</v>
      </c>
      <c r="AB37" s="6">
        <f>VLOOKUP(RawData!AB35,$S$226:$T$229,2,1)</f>
        <v>-1</v>
      </c>
    </row>
    <row r="38" spans="1:28" ht="12.75">
      <c r="A38" s="9">
        <f>RawData!A36</f>
        <v>0</v>
      </c>
      <c r="B38" s="9">
        <f>RawData!B36</f>
        <v>0</v>
      </c>
      <c r="C38" s="9">
        <f>RawData!C36</f>
        <v>1</v>
      </c>
      <c r="D38" s="9">
        <f>RawData!D36</f>
        <v>1</v>
      </c>
      <c r="E38" s="9">
        <f>RawData!E36</f>
        <v>1</v>
      </c>
      <c r="F38" s="6">
        <f>VLOOKUP(RawData!F36,$C$226:$D$229,2,1)</f>
        <v>1</v>
      </c>
      <c r="G38" s="6">
        <f>VLOOKUP(RawData!G36,$C$226:$D$229,2,1)</f>
        <v>0</v>
      </c>
      <c r="H38" s="6">
        <f>VLOOKUP(RawData!H36,$C$226:$D$229,2,1)</f>
        <v>1</v>
      </c>
      <c r="I38" s="6">
        <f>VLOOKUP(RawData!I36,$C$226:$D$229,2,1)</f>
        <v>1</v>
      </c>
      <c r="J38" s="6">
        <f>VLOOKUP(RawData!J36,$C$226:$D$229,2,1)</f>
        <v>2</v>
      </c>
      <c r="K38" s="6">
        <f>VLOOKUP(RawData!K36,$C$226:$D$229,2,1)</f>
        <v>1</v>
      </c>
      <c r="L38" s="6">
        <f>VLOOKUP(RawData!L36,$C$226:$D$229,2,1)</f>
        <v>0</v>
      </c>
      <c r="M38" s="6">
        <f>VLOOKUP(RawData!M36,$C$226:$D$229,2,1)</f>
        <v>0</v>
      </c>
      <c r="N38" s="6">
        <f>VLOOKUP(RawData!N36,$C$226:$D$229,2,1)</f>
        <v>0</v>
      </c>
      <c r="O38" s="6">
        <f>VLOOKUP(RawData!O36,$C$226:$D$229,2,1)</f>
        <v>2</v>
      </c>
      <c r="P38" s="6">
        <f>VLOOKUP(RawData!P36,$C$226:$D$229,2,1)</f>
        <v>-1</v>
      </c>
      <c r="R38" s="6">
        <f>IF(RawData!R36="Yes",1,0)</f>
        <v>0</v>
      </c>
      <c r="S38" s="6">
        <f>VLOOKUP(RawData!S36,$S$226:$T$229,2,1)</f>
        <v>1</v>
      </c>
      <c r="T38" s="6">
        <f>VLOOKUP(RawData!T36,$S$226:$T$229,2,1)</f>
        <v>1</v>
      </c>
      <c r="U38" s="6">
        <f>VLOOKUP(RawData!U36,$S$226:$T$229,2,1)</f>
        <v>2</v>
      </c>
      <c r="V38" s="6">
        <f>VLOOKUP(RawData!V36,$S$226:$T$229,2,1)</f>
        <v>1</v>
      </c>
      <c r="W38" s="6">
        <f>VLOOKUP(RawData!W36,$S$226:$T$229,2,1)</f>
        <v>1</v>
      </c>
      <c r="X38" s="6">
        <f>VLOOKUP(RawData!X36,$S$226:$T$229,2,1)</f>
        <v>0</v>
      </c>
      <c r="Y38" s="6">
        <f>VLOOKUP(RawData!Y36,$S$226:$T$229,2,1)</f>
        <v>1</v>
      </c>
      <c r="Z38" s="6">
        <f>VLOOKUP(RawData!Z36,$S$226:$T$229,2,1)</f>
        <v>1</v>
      </c>
      <c r="AA38" s="6">
        <f>VLOOKUP(RawData!AA36,$S$226:$T$229,2,1)</f>
        <v>2</v>
      </c>
      <c r="AB38" s="6">
        <f>VLOOKUP(RawData!AB36,$S$226:$T$229,2,1)</f>
        <v>-1</v>
      </c>
    </row>
    <row r="39" spans="1:28" ht="12.75">
      <c r="A39" s="9">
        <f>RawData!A37</f>
        <v>1</v>
      </c>
      <c r="B39" s="9">
        <f>RawData!B37</f>
        <v>1</v>
      </c>
      <c r="C39" s="9">
        <f>RawData!C37</f>
        <v>1</v>
      </c>
      <c r="D39" s="9">
        <f>RawData!D37</f>
        <v>1</v>
      </c>
      <c r="E39" s="9">
        <f>RawData!E37</f>
        <v>1</v>
      </c>
      <c r="F39" s="6">
        <f>VLOOKUP(RawData!F37,$C$226:$D$229,2,1)</f>
        <v>2</v>
      </c>
      <c r="G39" s="6">
        <f>VLOOKUP(RawData!G37,$C$226:$D$229,2,1)</f>
        <v>1</v>
      </c>
      <c r="H39" s="6">
        <f>VLOOKUP(RawData!H37,$C$226:$D$229,2,1)</f>
        <v>1</v>
      </c>
      <c r="I39" s="6">
        <f>VLOOKUP(RawData!I37,$C$226:$D$229,2,1)</f>
        <v>1</v>
      </c>
      <c r="J39" s="6">
        <f>VLOOKUP(RawData!J37,$C$226:$D$229,2,1)</f>
        <v>1</v>
      </c>
      <c r="K39" s="6">
        <f>VLOOKUP(RawData!K37,$C$226:$D$229,2,1)</f>
        <v>2</v>
      </c>
      <c r="L39" s="6">
        <f>VLOOKUP(RawData!L37,$C$226:$D$229,2,1)</f>
        <v>2</v>
      </c>
      <c r="M39" s="6">
        <f>VLOOKUP(RawData!M37,$C$226:$D$229,2,1)</f>
        <v>1</v>
      </c>
      <c r="N39" s="6">
        <f>VLOOKUP(RawData!N37,$C$226:$D$229,2,1)</f>
        <v>1</v>
      </c>
      <c r="O39" s="6">
        <f>VLOOKUP(RawData!O37,$C$226:$D$229,2,1)</f>
        <v>1</v>
      </c>
      <c r="P39" s="6">
        <f>VLOOKUP(RawData!P37,$C$226:$D$229,2,1)</f>
        <v>-1</v>
      </c>
      <c r="R39" s="6">
        <f>IF(RawData!R37="Yes",1,0)</f>
        <v>1</v>
      </c>
      <c r="S39" s="6">
        <f>VLOOKUP(RawData!S37,$S$226:$T$229,2,1)</f>
        <v>1</v>
      </c>
      <c r="T39" s="6">
        <f>VLOOKUP(RawData!T37,$S$226:$T$229,2,1)</f>
        <v>1</v>
      </c>
      <c r="U39" s="6">
        <f>VLOOKUP(RawData!U37,$S$226:$T$229,2,1)</f>
        <v>1</v>
      </c>
      <c r="V39" s="6">
        <f>VLOOKUP(RawData!V37,$S$226:$T$229,2,1)</f>
        <v>1</v>
      </c>
      <c r="W39" s="6">
        <f>VLOOKUP(RawData!W37,$S$226:$T$229,2,1)</f>
        <v>1</v>
      </c>
      <c r="X39" s="6">
        <f>VLOOKUP(RawData!X37,$S$226:$T$229,2,1)</f>
        <v>1</v>
      </c>
      <c r="Y39" s="6">
        <f>VLOOKUP(RawData!Y37,$S$226:$T$229,2,1)</f>
        <v>1</v>
      </c>
      <c r="Z39" s="6">
        <f>VLOOKUP(RawData!Z37,$S$226:$T$229,2,1)</f>
        <v>1</v>
      </c>
      <c r="AA39" s="6">
        <f>VLOOKUP(RawData!AA37,$S$226:$T$229,2,1)</f>
        <v>2</v>
      </c>
      <c r="AB39" s="6">
        <f>VLOOKUP(RawData!AB37,$S$226:$T$229,2,1)</f>
        <v>0</v>
      </c>
    </row>
    <row r="40" spans="1:28" ht="12.75">
      <c r="A40" s="9">
        <f>RawData!A38</f>
        <v>0</v>
      </c>
      <c r="B40" s="9">
        <f>RawData!B38</f>
        <v>0</v>
      </c>
      <c r="C40" s="9">
        <f>RawData!C38</f>
        <v>0</v>
      </c>
      <c r="D40" s="9">
        <f>RawData!D38</f>
        <v>0</v>
      </c>
      <c r="E40" s="9">
        <f>RawData!E38</f>
        <v>1</v>
      </c>
      <c r="F40" s="6">
        <f>VLOOKUP(RawData!F38,$C$226:$D$229,2,1)</f>
        <v>1</v>
      </c>
      <c r="G40" s="6">
        <f>VLOOKUP(RawData!G38,$C$226:$D$229,2,1)</f>
        <v>0</v>
      </c>
      <c r="H40" s="6">
        <f>VLOOKUP(RawData!H38,$C$226:$D$229,2,1)</f>
        <v>2</v>
      </c>
      <c r="I40" s="6">
        <f>VLOOKUP(RawData!I38,$C$226:$D$229,2,1)</f>
        <v>0</v>
      </c>
      <c r="J40" s="6">
        <f>VLOOKUP(RawData!J38,$C$226:$D$229,2,1)</f>
        <v>1</v>
      </c>
      <c r="K40" s="6">
        <f>VLOOKUP(RawData!K38,$C$226:$D$229,2,1)</f>
        <v>2</v>
      </c>
      <c r="L40" s="6">
        <f>VLOOKUP(RawData!L38,$C$226:$D$229,2,1)</f>
        <v>1</v>
      </c>
      <c r="M40" s="6">
        <f>VLOOKUP(RawData!M38,$C$226:$D$229,2,1)</f>
        <v>1</v>
      </c>
      <c r="N40" s="6">
        <f>VLOOKUP(RawData!N38,$C$226:$D$229,2,1)</f>
        <v>1</v>
      </c>
      <c r="O40" s="6">
        <f>VLOOKUP(RawData!O38,$C$226:$D$229,2,1)</f>
        <v>0</v>
      </c>
      <c r="P40" s="6">
        <f>VLOOKUP(RawData!P38,$C$226:$D$229,2,1)</f>
        <v>-1</v>
      </c>
      <c r="R40" s="6">
        <f>IF(RawData!R38="Yes",1,0)</f>
        <v>0</v>
      </c>
      <c r="S40" s="6">
        <f>VLOOKUP(RawData!S38,$S$226:$T$229,2,1)</f>
        <v>2</v>
      </c>
      <c r="T40" s="6">
        <f>VLOOKUP(RawData!T38,$S$226:$T$229,2,1)</f>
        <v>0</v>
      </c>
      <c r="U40" s="6">
        <f>VLOOKUP(RawData!U38,$S$226:$T$229,2,1)</f>
        <v>2</v>
      </c>
      <c r="V40" s="6">
        <f>VLOOKUP(RawData!V38,$S$226:$T$229,2,1)</f>
        <v>0</v>
      </c>
      <c r="W40" s="6">
        <f>VLOOKUP(RawData!W38,$S$226:$T$229,2,1)</f>
        <v>1</v>
      </c>
      <c r="X40" s="6">
        <f>VLOOKUP(RawData!X38,$S$226:$T$229,2,1)</f>
        <v>1</v>
      </c>
      <c r="Y40" s="6">
        <f>VLOOKUP(RawData!Y38,$S$226:$T$229,2,1)</f>
        <v>1</v>
      </c>
      <c r="Z40" s="6">
        <f>VLOOKUP(RawData!Z38,$S$226:$T$229,2,1)</f>
        <v>1</v>
      </c>
      <c r="AA40" s="6">
        <f>VLOOKUP(RawData!AA38,$S$226:$T$229,2,1)</f>
        <v>2</v>
      </c>
      <c r="AB40" s="6">
        <f>VLOOKUP(RawData!AB38,$S$226:$T$229,2,1)</f>
        <v>-1</v>
      </c>
    </row>
    <row r="41" spans="1:28" ht="12.75">
      <c r="A41" s="9">
        <f>RawData!A39</f>
        <v>1</v>
      </c>
      <c r="B41" s="9">
        <f>RawData!B39</f>
        <v>1</v>
      </c>
      <c r="C41" s="9">
        <f>RawData!C39</f>
        <v>1</v>
      </c>
      <c r="D41" s="9">
        <f>RawData!D39</f>
        <v>1</v>
      </c>
      <c r="E41" s="9">
        <f>RawData!E39</f>
        <v>1</v>
      </c>
      <c r="F41" s="6">
        <f>VLOOKUP(RawData!F39,$C$226:$D$229,2,1)</f>
        <v>1</v>
      </c>
      <c r="G41" s="6">
        <f>VLOOKUP(RawData!G39,$C$226:$D$229,2,1)</f>
        <v>0</v>
      </c>
      <c r="H41" s="6">
        <f>VLOOKUP(RawData!H39,$C$226:$D$229,2,1)</f>
        <v>2</v>
      </c>
      <c r="I41" s="6">
        <f>VLOOKUP(RawData!I39,$C$226:$D$229,2,1)</f>
        <v>2</v>
      </c>
      <c r="J41" s="6">
        <f>VLOOKUP(RawData!J39,$C$226:$D$229,2,1)</f>
        <v>1</v>
      </c>
      <c r="K41" s="6">
        <f>VLOOKUP(RawData!K39,$C$226:$D$229,2,1)</f>
        <v>1</v>
      </c>
      <c r="L41" s="6">
        <f>VLOOKUP(RawData!L39,$C$226:$D$229,2,1)</f>
        <v>1</v>
      </c>
      <c r="M41" s="6">
        <f>VLOOKUP(RawData!M39,$C$226:$D$229,2,1)</f>
        <v>1</v>
      </c>
      <c r="N41" s="6">
        <f>VLOOKUP(RawData!N39,$C$226:$D$229,2,1)</f>
        <v>1</v>
      </c>
      <c r="O41" s="6">
        <f>VLOOKUP(RawData!O39,$C$226:$D$229,2,1)</f>
        <v>1</v>
      </c>
      <c r="P41" s="6">
        <f>VLOOKUP(RawData!P39,$C$226:$D$229,2,1)</f>
        <v>-1</v>
      </c>
      <c r="R41" s="6">
        <f>IF(RawData!R39="Yes",1,0)</f>
        <v>0</v>
      </c>
      <c r="S41" s="6">
        <f>VLOOKUP(RawData!S39,$S$226:$T$229,2,1)</f>
        <v>1</v>
      </c>
      <c r="T41" s="6">
        <f>VLOOKUP(RawData!T39,$S$226:$T$229,2,1)</f>
        <v>2</v>
      </c>
      <c r="U41" s="6">
        <f>VLOOKUP(RawData!U39,$S$226:$T$229,2,1)</f>
        <v>1</v>
      </c>
      <c r="V41" s="6">
        <f>VLOOKUP(RawData!V39,$S$226:$T$229,2,1)</f>
        <v>1</v>
      </c>
      <c r="W41" s="6">
        <f>VLOOKUP(RawData!W39,$S$226:$T$229,2,1)</f>
        <v>1</v>
      </c>
      <c r="X41" s="6">
        <f>VLOOKUP(RawData!X39,$S$226:$T$229,2,1)</f>
        <v>1</v>
      </c>
      <c r="Y41" s="6">
        <f>VLOOKUP(RawData!Y39,$S$226:$T$229,2,1)</f>
        <v>1</v>
      </c>
      <c r="Z41" s="6">
        <f>VLOOKUP(RawData!Z39,$S$226:$T$229,2,1)</f>
        <v>2</v>
      </c>
      <c r="AA41" s="6">
        <f>VLOOKUP(RawData!AA39,$S$226:$T$229,2,1)</f>
        <v>1</v>
      </c>
      <c r="AB41" s="6">
        <f>VLOOKUP(RawData!AB39,$S$226:$T$229,2,1)</f>
        <v>-1</v>
      </c>
    </row>
    <row r="42" spans="1:28" ht="12.75">
      <c r="A42" s="9">
        <f>RawData!A40</f>
        <v>1</v>
      </c>
      <c r="B42" s="9">
        <f>RawData!B40</f>
        <v>0</v>
      </c>
      <c r="C42" s="9">
        <f>RawData!C40</f>
        <v>1</v>
      </c>
      <c r="D42" s="9">
        <f>RawData!D40</f>
        <v>1</v>
      </c>
      <c r="E42" s="9">
        <f>RawData!E40</f>
        <v>1</v>
      </c>
      <c r="F42" s="6">
        <f>VLOOKUP(RawData!F40,$C$226:$D$229,2,1)</f>
        <v>2</v>
      </c>
      <c r="G42" s="6">
        <f>VLOOKUP(RawData!G40,$C$226:$D$229,2,1)</f>
        <v>1</v>
      </c>
      <c r="H42" s="6">
        <f>VLOOKUP(RawData!H40,$C$226:$D$229,2,1)</f>
        <v>1</v>
      </c>
      <c r="I42" s="6">
        <f>VLOOKUP(RawData!I40,$C$226:$D$229,2,1)</f>
        <v>2</v>
      </c>
      <c r="J42" s="6">
        <f>VLOOKUP(RawData!J40,$C$226:$D$229,2,1)</f>
        <v>2</v>
      </c>
      <c r="K42" s="6">
        <f>VLOOKUP(RawData!K40,$C$226:$D$229,2,1)</f>
        <v>2</v>
      </c>
      <c r="L42" s="6">
        <f>VLOOKUP(RawData!L40,$C$226:$D$229,2,1)</f>
        <v>1</v>
      </c>
      <c r="M42" s="6">
        <f>VLOOKUP(RawData!M40,$C$226:$D$229,2,1)</f>
        <v>1</v>
      </c>
      <c r="N42" s="6">
        <f>VLOOKUP(RawData!N40,$C$226:$D$229,2,1)</f>
        <v>1</v>
      </c>
      <c r="O42" s="6">
        <f>VLOOKUP(RawData!O40,$C$226:$D$229,2,1)</f>
        <v>2</v>
      </c>
      <c r="P42" s="6">
        <f>VLOOKUP(RawData!P40,$C$226:$D$229,2,1)</f>
        <v>0</v>
      </c>
      <c r="R42" s="6">
        <f>IF(RawData!R40="Yes",1,0)</f>
        <v>0</v>
      </c>
      <c r="S42" s="6">
        <f>VLOOKUP(RawData!S40,$S$226:$T$229,2,1)</f>
        <v>1</v>
      </c>
      <c r="T42" s="6">
        <f>VLOOKUP(RawData!T40,$S$226:$T$229,2,1)</f>
        <v>0</v>
      </c>
      <c r="U42" s="6">
        <f>VLOOKUP(RawData!U40,$S$226:$T$229,2,1)</f>
        <v>0</v>
      </c>
      <c r="V42" s="6">
        <f>VLOOKUP(RawData!V40,$S$226:$T$229,2,1)</f>
        <v>0</v>
      </c>
      <c r="W42" s="6">
        <f>VLOOKUP(RawData!W40,$S$226:$T$229,2,1)</f>
        <v>2</v>
      </c>
      <c r="X42" s="6">
        <f>VLOOKUP(RawData!X40,$S$226:$T$229,2,1)</f>
        <v>1</v>
      </c>
      <c r="Y42" s="6">
        <f>VLOOKUP(RawData!Y40,$S$226:$T$229,2,1)</f>
        <v>1</v>
      </c>
      <c r="Z42" s="6">
        <f>VLOOKUP(RawData!Z40,$S$226:$T$229,2,1)</f>
        <v>1</v>
      </c>
      <c r="AA42" s="6">
        <f>VLOOKUP(RawData!AA40,$S$226:$T$229,2,1)</f>
        <v>2</v>
      </c>
      <c r="AB42" s="6">
        <f>VLOOKUP(RawData!AB40,$S$226:$T$229,2,1)</f>
        <v>0</v>
      </c>
    </row>
    <row r="43" spans="1:28" ht="12.75">
      <c r="A43" s="9">
        <f>RawData!A41</f>
        <v>0</v>
      </c>
      <c r="B43" s="9">
        <f>RawData!B41</f>
        <v>0</v>
      </c>
      <c r="C43" s="9">
        <f>RawData!C41</f>
        <v>0</v>
      </c>
      <c r="D43" s="9">
        <f>RawData!D41</f>
        <v>1</v>
      </c>
      <c r="E43" s="9">
        <f>RawData!E41</f>
        <v>0</v>
      </c>
      <c r="F43" s="6">
        <f>VLOOKUP(RawData!F41,$C$226:$D$229,2,1)</f>
        <v>2</v>
      </c>
      <c r="G43" s="6">
        <f>VLOOKUP(RawData!G41,$C$226:$D$229,2,1)</f>
        <v>1</v>
      </c>
      <c r="H43" s="6">
        <f>VLOOKUP(RawData!H41,$C$226:$D$229,2,1)</f>
        <v>2</v>
      </c>
      <c r="I43" s="6">
        <f>VLOOKUP(RawData!I41,$C$226:$D$229,2,1)</f>
        <v>1</v>
      </c>
      <c r="J43" s="6">
        <f>VLOOKUP(RawData!J41,$C$226:$D$229,2,1)</f>
        <v>2</v>
      </c>
      <c r="K43" s="6">
        <f>VLOOKUP(RawData!K41,$C$226:$D$229,2,1)</f>
        <v>1</v>
      </c>
      <c r="L43" s="6">
        <f>VLOOKUP(RawData!L41,$C$226:$D$229,2,1)</f>
        <v>1</v>
      </c>
      <c r="M43" s="6">
        <f>VLOOKUP(RawData!M41,$C$226:$D$229,2,1)</f>
        <v>1</v>
      </c>
      <c r="N43" s="6">
        <f>VLOOKUP(RawData!N41,$C$226:$D$229,2,1)</f>
        <v>1</v>
      </c>
      <c r="O43" s="6">
        <f>VLOOKUP(RawData!O41,$C$226:$D$229,2,1)</f>
        <v>2</v>
      </c>
      <c r="P43" s="6">
        <f>VLOOKUP(RawData!P41,$C$226:$D$229,2,1)</f>
        <v>2</v>
      </c>
      <c r="R43" s="6">
        <f>IF(RawData!R41="Yes",1,0)</f>
        <v>0</v>
      </c>
      <c r="S43" s="6">
        <f>VLOOKUP(RawData!S41,$S$226:$T$229,2,1)</f>
        <v>2</v>
      </c>
      <c r="T43" s="6">
        <f>VLOOKUP(RawData!T41,$S$226:$T$229,2,1)</f>
        <v>2</v>
      </c>
      <c r="U43" s="6">
        <f>VLOOKUP(RawData!U41,$S$226:$T$229,2,1)</f>
        <v>1</v>
      </c>
      <c r="V43" s="6">
        <f>VLOOKUP(RawData!V41,$S$226:$T$229,2,1)</f>
        <v>2</v>
      </c>
      <c r="W43" s="6">
        <f>VLOOKUP(RawData!W41,$S$226:$T$229,2,1)</f>
        <v>1</v>
      </c>
      <c r="X43" s="6">
        <f>VLOOKUP(RawData!X41,$S$226:$T$229,2,1)</f>
        <v>2</v>
      </c>
      <c r="Y43" s="6">
        <f>VLOOKUP(RawData!Y41,$S$226:$T$229,2,1)</f>
        <v>2</v>
      </c>
      <c r="Z43" s="6">
        <f>VLOOKUP(RawData!Z41,$S$226:$T$229,2,1)</f>
        <v>2</v>
      </c>
      <c r="AA43" s="6">
        <f>VLOOKUP(RawData!AA41,$S$226:$T$229,2,1)</f>
        <v>2</v>
      </c>
      <c r="AB43" s="6">
        <f>VLOOKUP(RawData!AB41,$S$226:$T$229,2,1)</f>
        <v>1</v>
      </c>
    </row>
    <row r="44" spans="1:28" ht="12.75">
      <c r="A44" s="9">
        <f>RawData!A42</f>
        <v>1</v>
      </c>
      <c r="B44" s="9">
        <f>RawData!B42</f>
        <v>0</v>
      </c>
      <c r="C44" s="9">
        <f>RawData!C42</f>
        <v>1</v>
      </c>
      <c r="D44" s="9">
        <f>RawData!D42</f>
        <v>0</v>
      </c>
      <c r="E44" s="9">
        <f>RawData!E42</f>
        <v>1</v>
      </c>
      <c r="F44" s="6">
        <f>VLOOKUP(RawData!F42,$C$226:$D$229,2,1)</f>
        <v>2</v>
      </c>
      <c r="G44" s="6">
        <f>VLOOKUP(RawData!G42,$C$226:$D$229,2,1)</f>
        <v>2</v>
      </c>
      <c r="H44" s="6">
        <f>VLOOKUP(RawData!H42,$C$226:$D$229,2,1)</f>
        <v>1</v>
      </c>
      <c r="I44" s="6">
        <f>VLOOKUP(RawData!I42,$C$226:$D$229,2,1)</f>
        <v>2</v>
      </c>
      <c r="J44" s="6">
        <f>VLOOKUP(RawData!J42,$C$226:$D$229,2,1)</f>
        <v>0</v>
      </c>
      <c r="K44" s="6">
        <f>VLOOKUP(RawData!K42,$C$226:$D$229,2,1)</f>
        <v>0</v>
      </c>
      <c r="L44" s="6">
        <f>VLOOKUP(RawData!L42,$C$226:$D$229,2,1)</f>
        <v>2</v>
      </c>
      <c r="M44" s="6">
        <f>VLOOKUP(RawData!M42,$C$226:$D$229,2,1)</f>
        <v>2</v>
      </c>
      <c r="N44" s="6">
        <f>VLOOKUP(RawData!N42,$C$226:$D$229,2,1)</f>
        <v>2</v>
      </c>
      <c r="O44" s="6">
        <f>VLOOKUP(RawData!O42,$C$226:$D$229,2,1)</f>
        <v>2</v>
      </c>
      <c r="P44" s="6">
        <f>VLOOKUP(RawData!P42,$C$226:$D$229,2,1)</f>
        <v>-1</v>
      </c>
      <c r="R44" s="6">
        <f>IF(RawData!R42="Yes",1,0)</f>
        <v>0</v>
      </c>
      <c r="S44" s="6">
        <f>VLOOKUP(RawData!S42,$S$226:$T$229,2,1)</f>
        <v>2</v>
      </c>
      <c r="T44" s="6">
        <f>VLOOKUP(RawData!T42,$S$226:$T$229,2,1)</f>
        <v>2</v>
      </c>
      <c r="U44" s="6">
        <f>VLOOKUP(RawData!U42,$S$226:$T$229,2,1)</f>
        <v>2</v>
      </c>
      <c r="V44" s="6">
        <f>VLOOKUP(RawData!V42,$S$226:$T$229,2,1)</f>
        <v>1</v>
      </c>
      <c r="W44" s="6">
        <f>VLOOKUP(RawData!W42,$S$226:$T$229,2,1)</f>
        <v>1</v>
      </c>
      <c r="X44" s="6">
        <f>VLOOKUP(RawData!X42,$S$226:$T$229,2,1)</f>
        <v>2</v>
      </c>
      <c r="Y44" s="6">
        <f>VLOOKUP(RawData!Y42,$S$226:$T$229,2,1)</f>
        <v>2</v>
      </c>
      <c r="Z44" s="6">
        <f>VLOOKUP(RawData!Z42,$S$226:$T$229,2,1)</f>
        <v>2</v>
      </c>
      <c r="AA44" s="6">
        <f>VLOOKUP(RawData!AA42,$S$226:$T$229,2,1)</f>
        <v>2</v>
      </c>
      <c r="AB44" s="6">
        <f>VLOOKUP(RawData!AB42,$S$226:$T$229,2,1)</f>
        <v>-1</v>
      </c>
    </row>
    <row r="45" spans="1:28" ht="12.75">
      <c r="A45" s="9">
        <f>RawData!A43</f>
        <v>0</v>
      </c>
      <c r="B45" s="9">
        <f>RawData!B43</f>
        <v>0</v>
      </c>
      <c r="C45" s="9">
        <f>RawData!C43</f>
        <v>0</v>
      </c>
      <c r="D45" s="9">
        <f>RawData!D43</f>
        <v>1</v>
      </c>
      <c r="E45" s="9">
        <f>RawData!E43</f>
        <v>0</v>
      </c>
      <c r="F45" s="6">
        <f>VLOOKUP(RawData!F43,$C$226:$D$229,2,1)</f>
        <v>2</v>
      </c>
      <c r="G45" s="6">
        <f>VLOOKUP(RawData!G43,$C$226:$D$229,2,1)</f>
        <v>1</v>
      </c>
      <c r="H45" s="6">
        <f>VLOOKUP(RawData!H43,$C$226:$D$229,2,1)</f>
        <v>2</v>
      </c>
      <c r="I45" s="6">
        <f>VLOOKUP(RawData!I43,$C$226:$D$229,2,1)</f>
        <v>2</v>
      </c>
      <c r="J45" s="6">
        <f>VLOOKUP(RawData!J43,$C$226:$D$229,2,1)</f>
        <v>0</v>
      </c>
      <c r="K45" s="6">
        <f>VLOOKUP(RawData!K43,$C$226:$D$229,2,1)</f>
        <v>1</v>
      </c>
      <c r="L45" s="6">
        <f>VLOOKUP(RawData!L43,$C$226:$D$229,2,1)</f>
        <v>1</v>
      </c>
      <c r="M45" s="6">
        <f>VLOOKUP(RawData!M43,$C$226:$D$229,2,1)</f>
        <v>0</v>
      </c>
      <c r="N45" s="6">
        <f>VLOOKUP(RawData!N43,$C$226:$D$229,2,1)</f>
        <v>2</v>
      </c>
      <c r="O45" s="6">
        <f>VLOOKUP(RawData!O43,$C$226:$D$229,2,1)</f>
        <v>0</v>
      </c>
      <c r="P45" s="6">
        <f>VLOOKUP(RawData!P43,$C$226:$D$229,2,1)</f>
        <v>-1</v>
      </c>
      <c r="R45" s="6">
        <f>IF(RawData!R43="Yes",1,0)</f>
        <v>1</v>
      </c>
      <c r="S45" s="6">
        <f>VLOOKUP(RawData!S43,$S$226:$T$229,2,1)</f>
        <v>2</v>
      </c>
      <c r="T45" s="6">
        <f>VLOOKUP(RawData!T43,$S$226:$T$229,2,1)</f>
        <v>0</v>
      </c>
      <c r="U45" s="6">
        <f>VLOOKUP(RawData!U43,$S$226:$T$229,2,1)</f>
        <v>1</v>
      </c>
      <c r="V45" s="6">
        <f>VLOOKUP(RawData!V43,$S$226:$T$229,2,1)</f>
        <v>2</v>
      </c>
      <c r="W45" s="6">
        <f>VLOOKUP(RawData!W43,$S$226:$T$229,2,1)</f>
        <v>0</v>
      </c>
      <c r="X45" s="6">
        <f>VLOOKUP(RawData!X43,$S$226:$T$229,2,1)</f>
        <v>0</v>
      </c>
      <c r="Y45" s="6">
        <f>VLOOKUP(RawData!Y43,$S$226:$T$229,2,1)</f>
        <v>1</v>
      </c>
      <c r="Z45" s="6">
        <f>VLOOKUP(RawData!Z43,$S$226:$T$229,2,1)</f>
        <v>2</v>
      </c>
      <c r="AA45" s="6">
        <f>VLOOKUP(RawData!AA43,$S$226:$T$229,2,1)</f>
        <v>0</v>
      </c>
      <c r="AB45" s="6">
        <f>VLOOKUP(RawData!AB43,$S$226:$T$229,2,1)</f>
        <v>-1</v>
      </c>
    </row>
    <row r="46" spans="1:28" ht="12.75">
      <c r="A46" s="9">
        <f>RawData!A44</f>
        <v>0</v>
      </c>
      <c r="B46" s="9">
        <f>RawData!B44</f>
        <v>0</v>
      </c>
      <c r="C46" s="9">
        <f>RawData!C44</f>
        <v>0</v>
      </c>
      <c r="D46" s="9">
        <f>RawData!D44</f>
        <v>0</v>
      </c>
      <c r="E46" s="9">
        <f>RawData!E44</f>
        <v>1</v>
      </c>
      <c r="F46" s="6">
        <f>VLOOKUP(RawData!F44,$C$226:$D$229,2,1)</f>
        <v>1</v>
      </c>
      <c r="G46" s="6">
        <f>VLOOKUP(RawData!G44,$C$226:$D$229,2,1)</f>
        <v>1</v>
      </c>
      <c r="H46" s="6">
        <f>VLOOKUP(RawData!H44,$C$226:$D$229,2,1)</f>
        <v>1</v>
      </c>
      <c r="I46" s="6">
        <f>VLOOKUP(RawData!I44,$C$226:$D$229,2,1)</f>
        <v>1</v>
      </c>
      <c r="J46" s="6">
        <f>VLOOKUP(RawData!J44,$C$226:$D$229,2,1)</f>
        <v>1</v>
      </c>
      <c r="K46" s="6">
        <f>VLOOKUP(RawData!K44,$C$226:$D$229,2,1)</f>
        <v>1</v>
      </c>
      <c r="L46" s="6">
        <f>VLOOKUP(RawData!L44,$C$226:$D$229,2,1)</f>
        <v>1</v>
      </c>
      <c r="M46" s="6">
        <f>VLOOKUP(RawData!M44,$C$226:$D$229,2,1)</f>
        <v>1</v>
      </c>
      <c r="N46" s="6">
        <f>VLOOKUP(RawData!N44,$C$226:$D$229,2,1)</f>
        <v>1</v>
      </c>
      <c r="O46" s="6">
        <f>VLOOKUP(RawData!O44,$C$226:$D$229,2,1)</f>
        <v>1</v>
      </c>
      <c r="P46" s="6">
        <f>VLOOKUP(RawData!P44,$C$226:$D$229,2,1)</f>
        <v>-1</v>
      </c>
      <c r="R46" s="6">
        <f>IF(RawData!R44="Yes",1,0)</f>
        <v>0</v>
      </c>
      <c r="S46" s="6">
        <f>VLOOKUP(RawData!S44,$S$226:$T$229,2,1)</f>
        <v>2</v>
      </c>
      <c r="T46" s="6">
        <f>VLOOKUP(RawData!T44,$S$226:$T$229,2,1)</f>
        <v>1</v>
      </c>
      <c r="U46" s="6">
        <f>VLOOKUP(RawData!U44,$S$226:$T$229,2,1)</f>
        <v>1</v>
      </c>
      <c r="V46" s="6">
        <f>VLOOKUP(RawData!V44,$S$226:$T$229,2,1)</f>
        <v>0</v>
      </c>
      <c r="W46" s="6">
        <f>VLOOKUP(RawData!W44,$S$226:$T$229,2,1)</f>
        <v>2</v>
      </c>
      <c r="X46" s="6">
        <f>VLOOKUP(RawData!X44,$S$226:$T$229,2,1)</f>
        <v>1</v>
      </c>
      <c r="Y46" s="6">
        <f>VLOOKUP(RawData!Y44,$S$226:$T$229,2,1)</f>
        <v>1</v>
      </c>
      <c r="Z46" s="6">
        <f>VLOOKUP(RawData!Z44,$S$226:$T$229,2,1)</f>
        <v>1</v>
      </c>
      <c r="AA46" s="6">
        <f>VLOOKUP(RawData!AA44,$S$226:$T$229,2,1)</f>
        <v>1</v>
      </c>
      <c r="AB46" s="6">
        <f>VLOOKUP(RawData!AB44,$S$226:$T$229,2,1)</f>
        <v>-1</v>
      </c>
    </row>
    <row r="47" spans="1:28" ht="12.75">
      <c r="A47" s="9">
        <f>RawData!A45</f>
        <v>0</v>
      </c>
      <c r="B47" s="9">
        <f>RawData!B45</f>
        <v>0</v>
      </c>
      <c r="C47" s="9">
        <f>RawData!C45</f>
        <v>1</v>
      </c>
      <c r="D47" s="9">
        <f>RawData!D45</f>
        <v>0</v>
      </c>
      <c r="E47" s="9">
        <f>RawData!E45</f>
        <v>1</v>
      </c>
      <c r="F47" s="6">
        <f>VLOOKUP(RawData!F45,$C$226:$D$229,2,1)</f>
        <v>2</v>
      </c>
      <c r="G47" s="6">
        <f>VLOOKUP(RawData!G45,$C$226:$D$229,2,1)</f>
        <v>1</v>
      </c>
      <c r="H47" s="6">
        <f>VLOOKUP(RawData!H45,$C$226:$D$229,2,1)</f>
        <v>2</v>
      </c>
      <c r="I47" s="6">
        <f>VLOOKUP(RawData!I45,$C$226:$D$229,2,1)</f>
        <v>2</v>
      </c>
      <c r="J47" s="6">
        <f>VLOOKUP(RawData!J45,$C$226:$D$229,2,1)</f>
        <v>2</v>
      </c>
      <c r="K47" s="6">
        <f>VLOOKUP(RawData!K45,$C$226:$D$229,2,1)</f>
        <v>-1</v>
      </c>
      <c r="L47" s="6">
        <f>VLOOKUP(RawData!L45,$C$226:$D$229,2,1)</f>
        <v>-1</v>
      </c>
      <c r="M47" s="6">
        <f>VLOOKUP(RawData!M45,$C$226:$D$229,2,1)</f>
        <v>-1</v>
      </c>
      <c r="N47" s="6">
        <f>VLOOKUP(RawData!N45,$C$226:$D$229,2,1)</f>
        <v>-1</v>
      </c>
      <c r="O47" s="6">
        <f>VLOOKUP(RawData!O45,$C$226:$D$229,2,1)</f>
        <v>-1</v>
      </c>
      <c r="P47" s="6">
        <f>VLOOKUP(RawData!P45,$C$226:$D$229,2,1)</f>
        <v>-1</v>
      </c>
      <c r="R47" s="6">
        <f>IF(RawData!R45="Yes",1,0)</f>
        <v>0</v>
      </c>
      <c r="S47" s="6">
        <f>VLOOKUP(RawData!S45,$S$226:$T$229,2,1)</f>
        <v>1</v>
      </c>
      <c r="T47" s="6">
        <f>VLOOKUP(RawData!T45,$S$226:$T$229,2,1)</f>
        <v>2</v>
      </c>
      <c r="U47" s="6">
        <f>VLOOKUP(RawData!U45,$S$226:$T$229,2,1)</f>
        <v>1</v>
      </c>
      <c r="V47" s="6">
        <f>VLOOKUP(RawData!V45,$S$226:$T$229,2,1)</f>
        <v>1</v>
      </c>
      <c r="W47" s="6">
        <f>VLOOKUP(RawData!W45,$S$226:$T$229,2,1)</f>
        <v>1</v>
      </c>
      <c r="X47" s="6">
        <f>VLOOKUP(RawData!X45,$S$226:$T$229,2,1)</f>
        <v>1</v>
      </c>
      <c r="Y47" s="6">
        <f>VLOOKUP(RawData!Y45,$S$226:$T$229,2,1)</f>
        <v>2</v>
      </c>
      <c r="Z47" s="6">
        <f>VLOOKUP(RawData!Z45,$S$226:$T$229,2,1)</f>
        <v>1</v>
      </c>
      <c r="AA47" s="6">
        <f>VLOOKUP(RawData!AA45,$S$226:$T$229,2,1)</f>
        <v>1</v>
      </c>
      <c r="AB47" s="6">
        <f>VLOOKUP(RawData!AB45,$S$226:$T$229,2,1)</f>
        <v>-1</v>
      </c>
    </row>
    <row r="48" spans="1:28" ht="12.75">
      <c r="A48" s="9">
        <f>RawData!A46</f>
        <v>1</v>
      </c>
      <c r="B48" s="9">
        <f>RawData!B46</f>
        <v>1</v>
      </c>
      <c r="C48" s="9">
        <f>RawData!C46</f>
        <v>1</v>
      </c>
      <c r="D48" s="9">
        <f>RawData!D46</f>
        <v>1</v>
      </c>
      <c r="E48" s="9">
        <f>RawData!E46</f>
        <v>0</v>
      </c>
      <c r="F48" s="6">
        <f>VLOOKUP(RawData!F46,$C$226:$D$229,2,1)</f>
        <v>1</v>
      </c>
      <c r="G48" s="6">
        <f>VLOOKUP(RawData!G46,$C$226:$D$229,2,1)</f>
        <v>1</v>
      </c>
      <c r="H48" s="6">
        <f>VLOOKUP(RawData!H46,$C$226:$D$229,2,1)</f>
        <v>1</v>
      </c>
      <c r="I48" s="6">
        <f>VLOOKUP(RawData!I46,$C$226:$D$229,2,1)</f>
        <v>2</v>
      </c>
      <c r="J48" s="6">
        <f>VLOOKUP(RawData!J46,$C$226:$D$229,2,1)</f>
        <v>1</v>
      </c>
      <c r="K48" s="6">
        <f>VLOOKUP(RawData!K46,$C$226:$D$229,2,1)</f>
        <v>1</v>
      </c>
      <c r="L48" s="6">
        <f>VLOOKUP(RawData!L46,$C$226:$D$229,2,1)</f>
        <v>1</v>
      </c>
      <c r="M48" s="6">
        <f>VLOOKUP(RawData!M46,$C$226:$D$229,2,1)</f>
        <v>1</v>
      </c>
      <c r="N48" s="6">
        <f>VLOOKUP(RawData!N46,$C$226:$D$229,2,1)</f>
        <v>1</v>
      </c>
      <c r="O48" s="6">
        <f>VLOOKUP(RawData!O46,$C$226:$D$229,2,1)</f>
        <v>1</v>
      </c>
      <c r="P48" s="6">
        <f>VLOOKUP(RawData!P46,$C$226:$D$229,2,1)</f>
        <v>-1</v>
      </c>
      <c r="R48" s="6">
        <f>IF(RawData!R46="Yes",1,0)</f>
        <v>0</v>
      </c>
      <c r="S48" s="6">
        <f>VLOOKUP(RawData!S46,$S$226:$T$229,2,1)</f>
        <v>2</v>
      </c>
      <c r="T48" s="6">
        <f>VLOOKUP(RawData!T46,$S$226:$T$229,2,1)</f>
        <v>1</v>
      </c>
      <c r="U48" s="6">
        <f>VLOOKUP(RawData!U46,$S$226:$T$229,2,1)</f>
        <v>1</v>
      </c>
      <c r="V48" s="6">
        <f>VLOOKUP(RawData!V46,$S$226:$T$229,2,1)</f>
        <v>1</v>
      </c>
      <c r="W48" s="6">
        <f>VLOOKUP(RawData!W46,$S$226:$T$229,2,1)</f>
        <v>1</v>
      </c>
      <c r="X48" s="6">
        <f>VLOOKUP(RawData!X46,$S$226:$T$229,2,1)</f>
        <v>0</v>
      </c>
      <c r="Y48" s="6">
        <f>VLOOKUP(RawData!Y46,$S$226:$T$229,2,1)</f>
        <v>1</v>
      </c>
      <c r="Z48" s="6">
        <f>VLOOKUP(RawData!Z46,$S$226:$T$229,2,1)</f>
        <v>2</v>
      </c>
      <c r="AA48" s="6">
        <f>VLOOKUP(RawData!AA46,$S$226:$T$229,2,1)</f>
        <v>1</v>
      </c>
      <c r="AB48" s="6">
        <f>VLOOKUP(RawData!AB46,$S$226:$T$229,2,1)</f>
        <v>-1</v>
      </c>
    </row>
    <row r="49" spans="1:28" ht="12.75">
      <c r="A49" s="9">
        <f>RawData!A47</f>
        <v>0</v>
      </c>
      <c r="B49" s="9">
        <f>RawData!B47</f>
        <v>0</v>
      </c>
      <c r="C49" s="9">
        <f>RawData!C47</f>
        <v>1</v>
      </c>
      <c r="D49" s="9">
        <f>RawData!D47</f>
        <v>1</v>
      </c>
      <c r="E49" s="9">
        <f>RawData!E47</f>
        <v>1</v>
      </c>
      <c r="F49" s="6">
        <f>VLOOKUP(RawData!F47,$C$226:$D$229,2,1)</f>
        <v>2</v>
      </c>
      <c r="G49" s="6">
        <f>VLOOKUP(RawData!G47,$C$226:$D$229,2,1)</f>
        <v>1</v>
      </c>
      <c r="H49" s="6">
        <f>VLOOKUP(RawData!H47,$C$226:$D$229,2,1)</f>
        <v>0</v>
      </c>
      <c r="I49" s="6">
        <f>VLOOKUP(RawData!I47,$C$226:$D$229,2,1)</f>
        <v>1</v>
      </c>
      <c r="J49" s="6">
        <f>VLOOKUP(RawData!J47,$C$226:$D$229,2,1)</f>
        <v>1</v>
      </c>
      <c r="K49" s="6">
        <f>VLOOKUP(RawData!K47,$C$226:$D$229,2,1)</f>
        <v>2</v>
      </c>
      <c r="L49" s="6">
        <f>VLOOKUP(RawData!L47,$C$226:$D$229,2,1)</f>
        <v>1</v>
      </c>
      <c r="M49" s="6">
        <f>VLOOKUP(RawData!M47,$C$226:$D$229,2,1)</f>
        <v>1</v>
      </c>
      <c r="N49" s="6">
        <f>VLOOKUP(RawData!N47,$C$226:$D$229,2,1)</f>
        <v>1</v>
      </c>
      <c r="O49" s="6">
        <f>VLOOKUP(RawData!O47,$C$226:$D$229,2,1)</f>
        <v>1</v>
      </c>
      <c r="P49" s="6">
        <f>VLOOKUP(RawData!P47,$C$226:$D$229,2,1)</f>
        <v>-1</v>
      </c>
      <c r="R49" s="6">
        <f>IF(RawData!R47="Yes",1,0)</f>
        <v>0</v>
      </c>
      <c r="S49" s="6">
        <f>VLOOKUP(RawData!S47,$S$226:$T$229,2,1)</f>
        <v>2</v>
      </c>
      <c r="T49" s="6">
        <f>VLOOKUP(RawData!T47,$S$226:$T$229,2,1)</f>
        <v>2</v>
      </c>
      <c r="U49" s="6">
        <f>VLOOKUP(RawData!U47,$S$226:$T$229,2,1)</f>
        <v>2</v>
      </c>
      <c r="V49" s="6">
        <f>VLOOKUP(RawData!V47,$S$226:$T$229,2,1)</f>
        <v>2</v>
      </c>
      <c r="W49" s="6">
        <f>VLOOKUP(RawData!W47,$S$226:$T$229,2,1)</f>
        <v>2</v>
      </c>
      <c r="X49" s="6">
        <f>VLOOKUP(RawData!X47,$S$226:$T$229,2,1)</f>
        <v>1</v>
      </c>
      <c r="Y49" s="6">
        <f>VLOOKUP(RawData!Y47,$S$226:$T$229,2,1)</f>
        <v>1</v>
      </c>
      <c r="Z49" s="6">
        <f>VLOOKUP(RawData!Z47,$S$226:$T$229,2,1)</f>
        <v>2</v>
      </c>
      <c r="AA49" s="6">
        <f>VLOOKUP(RawData!AA47,$S$226:$T$229,2,1)</f>
        <v>2</v>
      </c>
      <c r="AB49" s="6">
        <f>VLOOKUP(RawData!AB47,$S$226:$T$229,2,1)</f>
        <v>2</v>
      </c>
    </row>
    <row r="50" spans="1:28" ht="12.75">
      <c r="A50" s="9">
        <f>RawData!A48</f>
        <v>0</v>
      </c>
      <c r="B50" s="9">
        <f>RawData!B48</f>
        <v>0</v>
      </c>
      <c r="C50" s="9">
        <f>RawData!C48</f>
        <v>1</v>
      </c>
      <c r="D50" s="9">
        <f>RawData!D48</f>
        <v>1</v>
      </c>
      <c r="E50" s="9">
        <f>RawData!E48</f>
        <v>1</v>
      </c>
      <c r="F50" s="6">
        <f>VLOOKUP(RawData!F48,$C$226:$D$229,2,1)</f>
        <v>1</v>
      </c>
      <c r="G50" s="6">
        <f>VLOOKUP(RawData!G48,$C$226:$D$229,2,1)</f>
        <v>1</v>
      </c>
      <c r="H50" s="6">
        <f>VLOOKUP(RawData!H48,$C$226:$D$229,2,1)</f>
        <v>2</v>
      </c>
      <c r="I50" s="6">
        <f>VLOOKUP(RawData!I48,$C$226:$D$229,2,1)</f>
        <v>-1</v>
      </c>
      <c r="J50" s="6">
        <f>VLOOKUP(RawData!J48,$C$226:$D$229,2,1)</f>
        <v>1</v>
      </c>
      <c r="K50" s="6">
        <f>VLOOKUP(RawData!K48,$C$226:$D$229,2,1)</f>
        <v>2</v>
      </c>
      <c r="L50" s="6">
        <f>VLOOKUP(RawData!L48,$C$226:$D$229,2,1)</f>
        <v>1</v>
      </c>
      <c r="M50" s="6">
        <f>VLOOKUP(RawData!M48,$C$226:$D$229,2,1)</f>
        <v>-1</v>
      </c>
      <c r="N50" s="6">
        <f>VLOOKUP(RawData!N48,$C$226:$D$229,2,1)</f>
        <v>1</v>
      </c>
      <c r="O50" s="6">
        <f>VLOOKUP(RawData!O48,$C$226:$D$229,2,1)</f>
        <v>-1</v>
      </c>
      <c r="P50" s="6">
        <f>VLOOKUP(RawData!P48,$C$226:$D$229,2,1)</f>
        <v>-1</v>
      </c>
      <c r="R50" s="6">
        <f>IF(RawData!R48="Yes",1,0)</f>
        <v>0</v>
      </c>
      <c r="S50" s="6">
        <f>VLOOKUP(RawData!S48,$S$226:$T$229,2,1)</f>
        <v>2</v>
      </c>
      <c r="T50" s="6">
        <f>VLOOKUP(RawData!T48,$S$226:$T$229,2,1)</f>
        <v>2</v>
      </c>
      <c r="U50" s="6">
        <f>VLOOKUP(RawData!U48,$S$226:$T$229,2,1)</f>
        <v>1</v>
      </c>
      <c r="V50" s="6">
        <f>VLOOKUP(RawData!V48,$S$226:$T$229,2,1)</f>
        <v>0</v>
      </c>
      <c r="W50" s="6">
        <f>VLOOKUP(RawData!W48,$S$226:$T$229,2,1)</f>
        <v>1</v>
      </c>
      <c r="X50" s="6">
        <f>VLOOKUP(RawData!X48,$S$226:$T$229,2,1)</f>
        <v>-1</v>
      </c>
      <c r="Y50" s="6">
        <f>VLOOKUP(RawData!Y48,$S$226:$T$229,2,1)</f>
        <v>2</v>
      </c>
      <c r="Z50" s="6">
        <f>VLOOKUP(RawData!Z48,$S$226:$T$229,2,1)</f>
        <v>-1</v>
      </c>
      <c r="AA50" s="6">
        <f>VLOOKUP(RawData!AA48,$S$226:$T$229,2,1)</f>
        <v>2</v>
      </c>
      <c r="AB50" s="6">
        <f>VLOOKUP(RawData!AB48,$S$226:$T$229,2,1)</f>
        <v>-1</v>
      </c>
    </row>
    <row r="51" spans="1:28" ht="12.75">
      <c r="A51" s="9">
        <f>RawData!A49</f>
        <v>1</v>
      </c>
      <c r="B51" s="9">
        <f>RawData!B49</f>
        <v>1</v>
      </c>
      <c r="C51" s="9">
        <f>RawData!C49</f>
        <v>1</v>
      </c>
      <c r="D51" s="9">
        <f>RawData!D49</f>
        <v>1</v>
      </c>
      <c r="E51" s="9">
        <f>RawData!E49</f>
        <v>1</v>
      </c>
      <c r="F51" s="6">
        <f>VLOOKUP(RawData!F49,$C$226:$D$229,2,1)</f>
        <v>1</v>
      </c>
      <c r="G51" s="6">
        <f>VLOOKUP(RawData!G49,$C$226:$D$229,2,1)</f>
        <v>1</v>
      </c>
      <c r="H51" s="6">
        <f>VLOOKUP(RawData!H49,$C$226:$D$229,2,1)</f>
        <v>1</v>
      </c>
      <c r="I51" s="6">
        <f>VLOOKUP(RawData!I49,$C$226:$D$229,2,1)</f>
        <v>2</v>
      </c>
      <c r="J51" s="6">
        <f>VLOOKUP(RawData!J49,$C$226:$D$229,2,1)</f>
        <v>2</v>
      </c>
      <c r="K51" s="6">
        <f>VLOOKUP(RawData!K49,$C$226:$D$229,2,1)</f>
        <v>0</v>
      </c>
      <c r="L51" s="6">
        <f>VLOOKUP(RawData!L49,$C$226:$D$229,2,1)</f>
        <v>1</v>
      </c>
      <c r="M51" s="6">
        <f>VLOOKUP(RawData!M49,$C$226:$D$229,2,1)</f>
        <v>0</v>
      </c>
      <c r="N51" s="6">
        <f>VLOOKUP(RawData!N49,$C$226:$D$229,2,1)</f>
        <v>1</v>
      </c>
      <c r="O51" s="6">
        <f>VLOOKUP(RawData!O49,$C$226:$D$229,2,1)</f>
        <v>0</v>
      </c>
      <c r="P51" s="6">
        <f>VLOOKUP(RawData!P49,$C$226:$D$229,2,1)</f>
        <v>0</v>
      </c>
      <c r="R51" s="6">
        <f>IF(RawData!R49="Yes",1,0)</f>
        <v>0</v>
      </c>
      <c r="S51" s="6">
        <f>VLOOKUP(RawData!S49,$S$226:$T$229,2,1)</f>
        <v>1</v>
      </c>
      <c r="T51" s="6">
        <f>VLOOKUP(RawData!T49,$S$226:$T$229,2,1)</f>
        <v>1</v>
      </c>
      <c r="U51" s="6">
        <f>VLOOKUP(RawData!U49,$S$226:$T$229,2,1)</f>
        <v>2</v>
      </c>
      <c r="V51" s="6">
        <f>VLOOKUP(RawData!V49,$S$226:$T$229,2,1)</f>
        <v>0</v>
      </c>
      <c r="W51" s="6">
        <f>VLOOKUP(RawData!W49,$S$226:$T$229,2,1)</f>
        <v>2</v>
      </c>
      <c r="X51" s="6">
        <f>VLOOKUP(RawData!X49,$S$226:$T$229,2,1)</f>
        <v>0</v>
      </c>
      <c r="Y51" s="6">
        <f>VLOOKUP(RawData!Y49,$S$226:$T$229,2,1)</f>
        <v>1</v>
      </c>
      <c r="Z51" s="6">
        <f>VLOOKUP(RawData!Z49,$S$226:$T$229,2,1)</f>
        <v>2</v>
      </c>
      <c r="AA51" s="6">
        <f>VLOOKUP(RawData!AA49,$S$226:$T$229,2,1)</f>
        <v>2</v>
      </c>
      <c r="AB51" s="6">
        <f>VLOOKUP(RawData!AB49,$S$226:$T$229,2,1)</f>
        <v>0</v>
      </c>
    </row>
    <row r="52" spans="1:28" ht="12.75">
      <c r="A52" s="9">
        <f>RawData!A50</f>
        <v>0</v>
      </c>
      <c r="B52" s="9">
        <f>RawData!B50</f>
        <v>0</v>
      </c>
      <c r="C52" s="9">
        <f>RawData!C50</f>
        <v>0</v>
      </c>
      <c r="D52" s="9">
        <f>RawData!D50</f>
        <v>0</v>
      </c>
      <c r="E52" s="9">
        <f>RawData!E50</f>
        <v>1</v>
      </c>
      <c r="F52" s="6">
        <f>VLOOKUP(RawData!F50,$C$226:$D$229,2,1)</f>
        <v>1</v>
      </c>
      <c r="G52" s="6">
        <f>VLOOKUP(RawData!G50,$C$226:$D$229,2,1)</f>
        <v>0</v>
      </c>
      <c r="H52" s="6">
        <f>VLOOKUP(RawData!H50,$C$226:$D$229,2,1)</f>
        <v>2</v>
      </c>
      <c r="I52" s="6">
        <f>VLOOKUP(RawData!I50,$C$226:$D$229,2,1)</f>
        <v>2</v>
      </c>
      <c r="J52" s="6">
        <f>VLOOKUP(RawData!J50,$C$226:$D$229,2,1)</f>
        <v>1</v>
      </c>
      <c r="K52" s="6">
        <f>VLOOKUP(RawData!K50,$C$226:$D$229,2,1)</f>
        <v>2</v>
      </c>
      <c r="L52" s="6">
        <f>VLOOKUP(RawData!L50,$C$226:$D$229,2,1)</f>
        <v>1</v>
      </c>
      <c r="M52" s="6">
        <f>VLOOKUP(RawData!M50,$C$226:$D$229,2,1)</f>
        <v>1</v>
      </c>
      <c r="N52" s="6">
        <f>VLOOKUP(RawData!N50,$C$226:$D$229,2,1)</f>
        <v>2</v>
      </c>
      <c r="O52" s="6">
        <f>VLOOKUP(RawData!O50,$C$226:$D$229,2,1)</f>
        <v>2</v>
      </c>
      <c r="P52" s="6">
        <f>VLOOKUP(RawData!P50,$C$226:$D$229,2,1)</f>
        <v>2</v>
      </c>
      <c r="R52" s="6">
        <f>IF(RawData!R50="Yes",1,0)</f>
        <v>1</v>
      </c>
      <c r="S52" s="6">
        <f>VLOOKUP(RawData!S50,$S$226:$T$229,2,1)</f>
        <v>1</v>
      </c>
      <c r="T52" s="6">
        <f>VLOOKUP(RawData!T50,$S$226:$T$229,2,1)</f>
        <v>2</v>
      </c>
      <c r="U52" s="6">
        <f>VLOOKUP(RawData!U50,$S$226:$T$229,2,1)</f>
        <v>1</v>
      </c>
      <c r="V52" s="6">
        <f>VLOOKUP(RawData!V50,$S$226:$T$229,2,1)</f>
        <v>2</v>
      </c>
      <c r="W52" s="6">
        <f>VLOOKUP(RawData!W50,$S$226:$T$229,2,1)</f>
        <v>1</v>
      </c>
      <c r="X52" s="6">
        <f>VLOOKUP(RawData!X50,$S$226:$T$229,2,1)</f>
        <v>2</v>
      </c>
      <c r="Y52" s="6">
        <f>VLOOKUP(RawData!Y50,$S$226:$T$229,2,1)</f>
        <v>1</v>
      </c>
      <c r="Z52" s="6">
        <f>VLOOKUP(RawData!Z50,$S$226:$T$229,2,1)</f>
        <v>1</v>
      </c>
      <c r="AA52" s="6">
        <f>VLOOKUP(RawData!AA50,$S$226:$T$229,2,1)</f>
        <v>2</v>
      </c>
      <c r="AB52" s="6">
        <f>VLOOKUP(RawData!AB50,$S$226:$T$229,2,1)</f>
        <v>2</v>
      </c>
    </row>
    <row r="53" spans="1:28" ht="12.75">
      <c r="A53" s="9">
        <f>RawData!A51</f>
        <v>0</v>
      </c>
      <c r="B53" s="9">
        <f>RawData!B51</f>
        <v>0</v>
      </c>
      <c r="C53" s="9">
        <f>RawData!C51</f>
        <v>0</v>
      </c>
      <c r="D53" s="9">
        <f>RawData!D51</f>
        <v>0</v>
      </c>
      <c r="E53" s="9">
        <f>RawData!E51</f>
        <v>1</v>
      </c>
      <c r="F53" s="6">
        <f>VLOOKUP(RawData!F51,$C$226:$D$229,2,1)</f>
        <v>1</v>
      </c>
      <c r="G53" s="6">
        <f>VLOOKUP(RawData!G51,$C$226:$D$229,2,1)</f>
        <v>1</v>
      </c>
      <c r="H53" s="6">
        <f>VLOOKUP(RawData!H51,$C$226:$D$229,2,1)</f>
        <v>2</v>
      </c>
      <c r="I53" s="6">
        <f>VLOOKUP(RawData!I51,$C$226:$D$229,2,1)</f>
        <v>1</v>
      </c>
      <c r="J53" s="6">
        <f>VLOOKUP(RawData!J51,$C$226:$D$229,2,1)</f>
        <v>0</v>
      </c>
      <c r="K53" s="6">
        <f>VLOOKUP(RawData!K51,$C$226:$D$229,2,1)</f>
        <v>2</v>
      </c>
      <c r="L53" s="6">
        <f>VLOOKUP(RawData!L51,$C$226:$D$229,2,1)</f>
        <v>1</v>
      </c>
      <c r="M53" s="6">
        <f>VLOOKUP(RawData!M51,$C$226:$D$229,2,1)</f>
        <v>1</v>
      </c>
      <c r="N53" s="6">
        <f>VLOOKUP(RawData!N51,$C$226:$D$229,2,1)</f>
        <v>2</v>
      </c>
      <c r="O53" s="6">
        <f>VLOOKUP(RawData!O51,$C$226:$D$229,2,1)</f>
        <v>0</v>
      </c>
      <c r="P53" s="6">
        <f>VLOOKUP(RawData!P51,$C$226:$D$229,2,1)</f>
        <v>0</v>
      </c>
      <c r="R53" s="6">
        <f>IF(RawData!R51="Yes",1,0)</f>
        <v>0</v>
      </c>
      <c r="S53" s="6">
        <f>VLOOKUP(RawData!S51,$S$226:$T$229,2,1)</f>
        <v>1</v>
      </c>
      <c r="T53" s="6">
        <f>VLOOKUP(RawData!T51,$S$226:$T$229,2,1)</f>
        <v>2</v>
      </c>
      <c r="U53" s="6">
        <f>VLOOKUP(RawData!U51,$S$226:$T$229,2,1)</f>
        <v>2</v>
      </c>
      <c r="V53" s="6">
        <f>VLOOKUP(RawData!V51,$S$226:$T$229,2,1)</f>
        <v>1</v>
      </c>
      <c r="W53" s="6">
        <f>VLOOKUP(RawData!W51,$S$226:$T$229,2,1)</f>
        <v>2</v>
      </c>
      <c r="X53" s="6">
        <f>VLOOKUP(RawData!X51,$S$226:$T$229,2,1)</f>
        <v>1</v>
      </c>
      <c r="Y53" s="6">
        <f>VLOOKUP(RawData!Y51,$S$226:$T$229,2,1)</f>
        <v>2</v>
      </c>
      <c r="Z53" s="6">
        <f>VLOOKUP(RawData!Z51,$S$226:$T$229,2,1)</f>
        <v>1</v>
      </c>
      <c r="AA53" s="6">
        <f>VLOOKUP(RawData!AA51,$S$226:$T$229,2,1)</f>
        <v>2</v>
      </c>
      <c r="AB53" s="6">
        <f>VLOOKUP(RawData!AB51,$S$226:$T$229,2,1)</f>
        <v>-1</v>
      </c>
    </row>
    <row r="54" spans="1:28" ht="12.75">
      <c r="A54" s="9">
        <f>RawData!A52</f>
        <v>0</v>
      </c>
      <c r="B54" s="9">
        <f>RawData!B52</f>
        <v>0</v>
      </c>
      <c r="C54" s="9">
        <f>RawData!C52</f>
        <v>0</v>
      </c>
      <c r="D54" s="9">
        <f>RawData!D52</f>
        <v>0</v>
      </c>
      <c r="E54" s="9">
        <f>RawData!E52</f>
        <v>1</v>
      </c>
      <c r="F54" s="6">
        <f>VLOOKUP(RawData!F52,$C$226:$D$229,2,1)</f>
        <v>1</v>
      </c>
      <c r="G54" s="6">
        <f>VLOOKUP(RawData!G52,$C$226:$D$229,2,1)</f>
        <v>0</v>
      </c>
      <c r="H54" s="6">
        <f>VLOOKUP(RawData!H52,$C$226:$D$229,2,1)</f>
        <v>1</v>
      </c>
      <c r="I54" s="6">
        <f>VLOOKUP(RawData!I52,$C$226:$D$229,2,1)</f>
        <v>0</v>
      </c>
      <c r="J54" s="6">
        <f>VLOOKUP(RawData!J52,$C$226:$D$229,2,1)</f>
        <v>1</v>
      </c>
      <c r="K54" s="6">
        <f>VLOOKUP(RawData!K52,$C$226:$D$229,2,1)</f>
        <v>1</v>
      </c>
      <c r="L54" s="6">
        <f>VLOOKUP(RawData!L52,$C$226:$D$229,2,1)</f>
        <v>1</v>
      </c>
      <c r="M54" s="6">
        <f>VLOOKUP(RawData!M52,$C$226:$D$229,2,1)</f>
        <v>0</v>
      </c>
      <c r="N54" s="6">
        <f>VLOOKUP(RawData!N52,$C$226:$D$229,2,1)</f>
        <v>0</v>
      </c>
      <c r="O54" s="6">
        <f>VLOOKUP(RawData!O52,$C$226:$D$229,2,1)</f>
        <v>1</v>
      </c>
      <c r="P54" s="6">
        <f>VLOOKUP(RawData!P52,$C$226:$D$229,2,1)</f>
        <v>-1</v>
      </c>
      <c r="R54" s="6">
        <f>IF(RawData!R52="Yes",1,0)</f>
        <v>0</v>
      </c>
      <c r="S54" s="6">
        <f>VLOOKUP(RawData!S52,$S$226:$T$229,2,1)</f>
        <v>1</v>
      </c>
      <c r="T54" s="6">
        <f>VLOOKUP(RawData!T52,$S$226:$T$229,2,1)</f>
        <v>2</v>
      </c>
      <c r="U54" s="6">
        <f>VLOOKUP(RawData!U52,$S$226:$T$229,2,1)</f>
        <v>2</v>
      </c>
      <c r="V54" s="6">
        <f>VLOOKUP(RawData!V52,$S$226:$T$229,2,1)</f>
        <v>2</v>
      </c>
      <c r="W54" s="6">
        <f>VLOOKUP(RawData!W52,$S$226:$T$229,2,1)</f>
        <v>2</v>
      </c>
      <c r="X54" s="6">
        <f>VLOOKUP(RawData!X52,$S$226:$T$229,2,1)</f>
        <v>2</v>
      </c>
      <c r="Y54" s="6">
        <f>VLOOKUP(RawData!Y52,$S$226:$T$229,2,1)</f>
        <v>2</v>
      </c>
      <c r="Z54" s="6">
        <f>VLOOKUP(RawData!Z52,$S$226:$T$229,2,1)</f>
        <v>2</v>
      </c>
      <c r="AA54" s="6">
        <f>VLOOKUP(RawData!AA52,$S$226:$T$229,2,1)</f>
        <v>2</v>
      </c>
      <c r="AB54" s="6">
        <f>VLOOKUP(RawData!AB52,$S$226:$T$229,2,1)</f>
        <v>-1</v>
      </c>
    </row>
    <row r="55" spans="1:28" ht="12.75">
      <c r="A55" s="9">
        <f>RawData!A53</f>
        <v>1</v>
      </c>
      <c r="B55" s="9">
        <f>RawData!B53</f>
        <v>1</v>
      </c>
      <c r="C55" s="9">
        <f>RawData!C53</f>
        <v>1</v>
      </c>
      <c r="D55" s="9">
        <f>RawData!D53</f>
        <v>1</v>
      </c>
      <c r="E55" s="9">
        <f>RawData!E53</f>
        <v>1</v>
      </c>
      <c r="F55" s="6">
        <f>VLOOKUP(RawData!F53,$C$226:$D$229,2,1)</f>
        <v>1</v>
      </c>
      <c r="G55" s="6">
        <f>VLOOKUP(RawData!G53,$C$226:$D$229,2,1)</f>
        <v>-1</v>
      </c>
      <c r="H55" s="6">
        <f>VLOOKUP(RawData!H53,$C$226:$D$229,2,1)</f>
        <v>1</v>
      </c>
      <c r="I55" s="6">
        <f>VLOOKUP(RawData!I53,$C$226:$D$229,2,1)</f>
        <v>1</v>
      </c>
      <c r="J55" s="6">
        <f>VLOOKUP(RawData!J53,$C$226:$D$229,2,1)</f>
        <v>1</v>
      </c>
      <c r="K55" s="6">
        <f>VLOOKUP(RawData!K53,$C$226:$D$229,2,1)</f>
        <v>-1</v>
      </c>
      <c r="L55" s="6">
        <f>VLOOKUP(RawData!L53,$C$226:$D$229,2,1)</f>
        <v>-1</v>
      </c>
      <c r="M55" s="6">
        <f>VLOOKUP(RawData!M53,$C$226:$D$229,2,1)</f>
        <v>-1</v>
      </c>
      <c r="N55" s="6">
        <f>VLOOKUP(RawData!N53,$C$226:$D$229,2,1)</f>
        <v>1</v>
      </c>
      <c r="O55" s="6">
        <f>VLOOKUP(RawData!O53,$C$226:$D$229,2,1)</f>
        <v>-1</v>
      </c>
      <c r="P55" s="6">
        <f>VLOOKUP(RawData!P53,$C$226:$D$229,2,1)</f>
        <v>-1</v>
      </c>
      <c r="R55" s="6">
        <f>IF(RawData!R53="Yes",1,0)</f>
        <v>0</v>
      </c>
      <c r="S55" s="6">
        <f>VLOOKUP(RawData!S53,$S$226:$T$229,2,1)</f>
        <v>2</v>
      </c>
      <c r="T55" s="6">
        <f>VLOOKUP(RawData!T53,$S$226:$T$229,2,1)</f>
        <v>2</v>
      </c>
      <c r="U55" s="6">
        <f>VLOOKUP(RawData!U53,$S$226:$T$229,2,1)</f>
        <v>2</v>
      </c>
      <c r="V55" s="6">
        <f>VLOOKUP(RawData!V53,$S$226:$T$229,2,1)</f>
        <v>2</v>
      </c>
      <c r="W55" s="6">
        <f>VLOOKUP(RawData!W53,$S$226:$T$229,2,1)</f>
        <v>1</v>
      </c>
      <c r="X55" s="6">
        <f>VLOOKUP(RawData!X53,$S$226:$T$229,2,1)</f>
        <v>0</v>
      </c>
      <c r="Y55" s="6">
        <f>VLOOKUP(RawData!Y53,$S$226:$T$229,2,1)</f>
        <v>2</v>
      </c>
      <c r="Z55" s="6">
        <f>VLOOKUP(RawData!Z53,$S$226:$T$229,2,1)</f>
        <v>2</v>
      </c>
      <c r="AA55" s="6">
        <f>VLOOKUP(RawData!AA53,$S$226:$T$229,2,1)</f>
        <v>2</v>
      </c>
      <c r="AB55" s="6">
        <f>VLOOKUP(RawData!AB53,$S$226:$T$229,2,1)</f>
        <v>-1</v>
      </c>
    </row>
    <row r="56" spans="1:28" ht="12.75">
      <c r="A56" s="9">
        <f>RawData!A54</f>
        <v>1</v>
      </c>
      <c r="B56" s="9">
        <f>RawData!B54</f>
        <v>1</v>
      </c>
      <c r="C56" s="9">
        <f>RawData!C54</f>
        <v>1</v>
      </c>
      <c r="D56" s="9">
        <f>RawData!D54</f>
        <v>1</v>
      </c>
      <c r="E56" s="9">
        <f>RawData!E54</f>
        <v>1</v>
      </c>
      <c r="F56" s="6">
        <f>VLOOKUP(RawData!F54,$C$226:$D$229,2,1)</f>
        <v>2</v>
      </c>
      <c r="G56" s="6">
        <f>VLOOKUP(RawData!G54,$C$226:$D$229,2,1)</f>
        <v>1</v>
      </c>
      <c r="H56" s="6">
        <f>VLOOKUP(RawData!H54,$C$226:$D$229,2,1)</f>
        <v>2</v>
      </c>
      <c r="I56" s="6">
        <f>VLOOKUP(RawData!I54,$C$226:$D$229,2,1)</f>
        <v>1</v>
      </c>
      <c r="J56" s="6">
        <f>VLOOKUP(RawData!J54,$C$226:$D$229,2,1)</f>
        <v>1</v>
      </c>
      <c r="K56" s="6">
        <f>VLOOKUP(RawData!K54,$C$226:$D$229,2,1)</f>
        <v>2</v>
      </c>
      <c r="L56" s="6">
        <f>VLOOKUP(RawData!L54,$C$226:$D$229,2,1)</f>
        <v>0</v>
      </c>
      <c r="M56" s="6">
        <f>VLOOKUP(RawData!M54,$C$226:$D$229,2,1)</f>
        <v>1</v>
      </c>
      <c r="N56" s="6">
        <f>VLOOKUP(RawData!N54,$C$226:$D$229,2,1)</f>
        <v>1</v>
      </c>
      <c r="O56" s="6">
        <f>VLOOKUP(RawData!O54,$C$226:$D$229,2,1)</f>
        <v>2</v>
      </c>
      <c r="P56" s="6">
        <f>VLOOKUP(RawData!P54,$C$226:$D$229,2,1)</f>
        <v>-1</v>
      </c>
      <c r="R56" s="6">
        <f>IF(RawData!R54="Yes",1,0)</f>
        <v>0</v>
      </c>
      <c r="S56" s="6">
        <f>VLOOKUP(RawData!S54,$S$226:$T$229,2,1)</f>
        <v>0</v>
      </c>
      <c r="T56" s="6">
        <f>VLOOKUP(RawData!T54,$S$226:$T$229,2,1)</f>
        <v>1</v>
      </c>
      <c r="U56" s="6">
        <f>VLOOKUP(RawData!U54,$S$226:$T$229,2,1)</f>
        <v>2</v>
      </c>
      <c r="V56" s="6">
        <f>VLOOKUP(RawData!V54,$S$226:$T$229,2,1)</f>
        <v>0</v>
      </c>
      <c r="W56" s="6">
        <f>VLOOKUP(RawData!W54,$S$226:$T$229,2,1)</f>
        <v>0</v>
      </c>
      <c r="X56" s="6">
        <f>VLOOKUP(RawData!X54,$S$226:$T$229,2,1)</f>
        <v>2</v>
      </c>
      <c r="Y56" s="6">
        <f>VLOOKUP(RawData!Y54,$S$226:$T$229,2,1)</f>
        <v>1</v>
      </c>
      <c r="Z56" s="6">
        <f>VLOOKUP(RawData!Z54,$S$226:$T$229,2,1)</f>
        <v>2</v>
      </c>
      <c r="AA56" s="6">
        <f>VLOOKUP(RawData!AA54,$S$226:$T$229,2,1)</f>
        <v>1</v>
      </c>
      <c r="AB56" s="6">
        <f>VLOOKUP(RawData!AB54,$S$226:$T$229,2,1)</f>
        <v>-1</v>
      </c>
    </row>
    <row r="57" spans="1:28" ht="12.75">
      <c r="A57" s="9">
        <f>RawData!A55</f>
        <v>1</v>
      </c>
      <c r="B57" s="9">
        <f>RawData!B55</f>
        <v>1</v>
      </c>
      <c r="C57" s="9">
        <f>RawData!C55</f>
        <v>1</v>
      </c>
      <c r="D57" s="9">
        <f>RawData!D55</f>
        <v>1</v>
      </c>
      <c r="E57" s="9">
        <f>RawData!E55</f>
        <v>1</v>
      </c>
      <c r="F57" s="6">
        <f>VLOOKUP(RawData!F55,$C$226:$D$229,2,1)</f>
        <v>1</v>
      </c>
      <c r="G57" s="6">
        <f>VLOOKUP(RawData!G55,$C$226:$D$229,2,1)</f>
        <v>1</v>
      </c>
      <c r="H57" s="6">
        <f>VLOOKUP(RawData!H55,$C$226:$D$229,2,1)</f>
        <v>2</v>
      </c>
      <c r="I57" s="6">
        <f>VLOOKUP(RawData!I55,$C$226:$D$229,2,1)</f>
        <v>2</v>
      </c>
      <c r="J57" s="6">
        <f>VLOOKUP(RawData!J55,$C$226:$D$229,2,1)</f>
        <v>1</v>
      </c>
      <c r="K57" s="6">
        <f>VLOOKUP(RawData!K55,$C$226:$D$229,2,1)</f>
        <v>2</v>
      </c>
      <c r="L57" s="6">
        <f>VLOOKUP(RawData!L55,$C$226:$D$229,2,1)</f>
        <v>1</v>
      </c>
      <c r="M57" s="6">
        <f>VLOOKUP(RawData!M55,$C$226:$D$229,2,1)</f>
        <v>0</v>
      </c>
      <c r="N57" s="6">
        <f>VLOOKUP(RawData!N55,$C$226:$D$229,2,1)</f>
        <v>2</v>
      </c>
      <c r="O57" s="6">
        <f>VLOOKUP(RawData!O55,$C$226:$D$229,2,1)</f>
        <v>1</v>
      </c>
      <c r="P57" s="6">
        <f>VLOOKUP(RawData!P55,$C$226:$D$229,2,1)</f>
        <v>-1</v>
      </c>
      <c r="R57" s="6">
        <f>IF(RawData!R55="Yes",1,0)</f>
        <v>0</v>
      </c>
      <c r="S57" s="6">
        <f>VLOOKUP(RawData!S55,$S$226:$T$229,2,1)</f>
        <v>1</v>
      </c>
      <c r="T57" s="6">
        <f>VLOOKUP(RawData!T55,$S$226:$T$229,2,1)</f>
        <v>2</v>
      </c>
      <c r="U57" s="6">
        <f>VLOOKUP(RawData!U55,$S$226:$T$229,2,1)</f>
        <v>2</v>
      </c>
      <c r="V57" s="6">
        <f>VLOOKUP(RawData!V55,$S$226:$T$229,2,1)</f>
        <v>1</v>
      </c>
      <c r="W57" s="6">
        <f>VLOOKUP(RawData!W55,$S$226:$T$229,2,1)</f>
        <v>2</v>
      </c>
      <c r="X57" s="6">
        <f>VLOOKUP(RawData!X55,$S$226:$T$229,2,1)</f>
        <v>1</v>
      </c>
      <c r="Y57" s="6">
        <f>VLOOKUP(RawData!Y55,$S$226:$T$229,2,1)</f>
        <v>2</v>
      </c>
      <c r="Z57" s="6">
        <f>VLOOKUP(RawData!Z55,$S$226:$T$229,2,1)</f>
        <v>2</v>
      </c>
      <c r="AA57" s="6">
        <f>VLOOKUP(RawData!AA55,$S$226:$T$229,2,1)</f>
        <v>2</v>
      </c>
      <c r="AB57" s="6">
        <f>VLOOKUP(RawData!AB55,$S$226:$T$229,2,1)</f>
        <v>2</v>
      </c>
    </row>
    <row r="58" spans="1:28" ht="12.75">
      <c r="A58" s="9">
        <f>RawData!A56</f>
        <v>1</v>
      </c>
      <c r="B58" s="9">
        <f>RawData!B56</f>
        <v>1</v>
      </c>
      <c r="C58" s="9">
        <f>RawData!C56</f>
        <v>1</v>
      </c>
      <c r="D58" s="9">
        <f>RawData!D56</f>
        <v>0</v>
      </c>
      <c r="E58" s="9">
        <f>RawData!E56</f>
        <v>1</v>
      </c>
      <c r="F58" s="6">
        <f>VLOOKUP(RawData!F56,$C$226:$D$229,2,1)</f>
        <v>1</v>
      </c>
      <c r="G58" s="6">
        <f>VLOOKUP(RawData!G56,$C$226:$D$229,2,1)</f>
        <v>1</v>
      </c>
      <c r="H58" s="6">
        <f>VLOOKUP(RawData!H56,$C$226:$D$229,2,1)</f>
        <v>2</v>
      </c>
      <c r="I58" s="6">
        <f>VLOOKUP(RawData!I56,$C$226:$D$229,2,1)</f>
        <v>0</v>
      </c>
      <c r="J58" s="6">
        <f>VLOOKUP(RawData!J56,$C$226:$D$229,2,1)</f>
        <v>0</v>
      </c>
      <c r="K58" s="6">
        <f>VLOOKUP(RawData!K56,$C$226:$D$229,2,1)</f>
        <v>0</v>
      </c>
      <c r="L58" s="6">
        <f>VLOOKUP(RawData!L56,$C$226:$D$229,2,1)</f>
        <v>1</v>
      </c>
      <c r="M58" s="6">
        <f>VLOOKUP(RawData!M56,$C$226:$D$229,2,1)</f>
        <v>1</v>
      </c>
      <c r="N58" s="6">
        <f>VLOOKUP(RawData!N56,$C$226:$D$229,2,1)</f>
        <v>2</v>
      </c>
      <c r="O58" s="6">
        <f>VLOOKUP(RawData!O56,$C$226:$D$229,2,1)</f>
        <v>0</v>
      </c>
      <c r="P58" s="6">
        <f>VLOOKUP(RawData!P56,$C$226:$D$229,2,1)</f>
        <v>-1</v>
      </c>
      <c r="R58" s="6">
        <f>IF(RawData!R56="Yes",1,0)</f>
        <v>0</v>
      </c>
      <c r="S58" s="6">
        <f>VLOOKUP(RawData!S56,$S$226:$T$229,2,1)</f>
        <v>1</v>
      </c>
      <c r="T58" s="6">
        <f>VLOOKUP(RawData!T56,$S$226:$T$229,2,1)</f>
        <v>1</v>
      </c>
      <c r="U58" s="6">
        <f>VLOOKUP(RawData!U56,$S$226:$T$229,2,1)</f>
        <v>2</v>
      </c>
      <c r="V58" s="6">
        <f>VLOOKUP(RawData!V56,$S$226:$T$229,2,1)</f>
        <v>1</v>
      </c>
      <c r="W58" s="6">
        <f>VLOOKUP(RawData!W56,$S$226:$T$229,2,1)</f>
        <v>1</v>
      </c>
      <c r="X58" s="6">
        <f>VLOOKUP(RawData!X56,$S$226:$T$229,2,1)</f>
        <v>1</v>
      </c>
      <c r="Y58" s="6">
        <f>VLOOKUP(RawData!Y56,$S$226:$T$229,2,1)</f>
        <v>2</v>
      </c>
      <c r="Z58" s="6">
        <f>VLOOKUP(RawData!Z56,$S$226:$T$229,2,1)</f>
        <v>1</v>
      </c>
      <c r="AA58" s="6">
        <f>VLOOKUP(RawData!AA56,$S$226:$T$229,2,1)</f>
        <v>1</v>
      </c>
      <c r="AB58" s="6">
        <f>VLOOKUP(RawData!AB56,$S$226:$T$229,2,1)</f>
        <v>-1</v>
      </c>
    </row>
    <row r="59" spans="1:28" ht="12.75">
      <c r="A59" s="9">
        <f>RawData!A57</f>
        <v>0</v>
      </c>
      <c r="B59" s="9">
        <f>RawData!B57</f>
        <v>0</v>
      </c>
      <c r="C59" s="9">
        <f>RawData!C57</f>
        <v>1</v>
      </c>
      <c r="D59" s="9">
        <f>RawData!D57</f>
        <v>1</v>
      </c>
      <c r="E59" s="9">
        <f>RawData!E57</f>
        <v>1</v>
      </c>
      <c r="F59" s="6">
        <f>VLOOKUP(RawData!F57,$C$226:$D$229,2,1)</f>
        <v>2</v>
      </c>
      <c r="G59" s="6">
        <f>VLOOKUP(RawData!G57,$C$226:$D$229,2,1)</f>
        <v>1</v>
      </c>
      <c r="H59" s="6">
        <f>VLOOKUP(RawData!H57,$C$226:$D$229,2,1)</f>
        <v>2</v>
      </c>
      <c r="I59" s="6">
        <f>VLOOKUP(RawData!I57,$C$226:$D$229,2,1)</f>
        <v>2</v>
      </c>
      <c r="J59" s="6">
        <f>VLOOKUP(RawData!J57,$C$226:$D$229,2,1)</f>
        <v>2</v>
      </c>
      <c r="K59" s="6">
        <f>VLOOKUP(RawData!K57,$C$226:$D$229,2,1)</f>
        <v>2</v>
      </c>
      <c r="L59" s="6">
        <f>VLOOKUP(RawData!L57,$C$226:$D$229,2,1)</f>
        <v>1</v>
      </c>
      <c r="M59" s="6">
        <f>VLOOKUP(RawData!M57,$C$226:$D$229,2,1)</f>
        <v>1</v>
      </c>
      <c r="N59" s="6">
        <f>VLOOKUP(RawData!N57,$C$226:$D$229,2,1)</f>
        <v>2</v>
      </c>
      <c r="O59" s="6">
        <f>VLOOKUP(RawData!O57,$C$226:$D$229,2,1)</f>
        <v>2</v>
      </c>
      <c r="P59" s="6">
        <f>VLOOKUP(RawData!P57,$C$226:$D$229,2,1)</f>
        <v>-1</v>
      </c>
      <c r="R59" s="6">
        <f>IF(RawData!R57="Yes",1,0)</f>
        <v>0</v>
      </c>
      <c r="S59" s="6">
        <f>VLOOKUP(RawData!S57,$S$226:$T$229,2,1)</f>
        <v>0</v>
      </c>
      <c r="T59" s="6">
        <f>VLOOKUP(RawData!T57,$S$226:$T$229,2,1)</f>
        <v>0</v>
      </c>
      <c r="U59" s="6">
        <f>VLOOKUP(RawData!U57,$S$226:$T$229,2,1)</f>
        <v>1</v>
      </c>
      <c r="V59" s="6">
        <f>VLOOKUP(RawData!V57,$S$226:$T$229,2,1)</f>
        <v>1</v>
      </c>
      <c r="W59" s="6">
        <f>VLOOKUP(RawData!W57,$S$226:$T$229,2,1)</f>
        <v>2</v>
      </c>
      <c r="X59" s="6">
        <f>VLOOKUP(RawData!X57,$S$226:$T$229,2,1)</f>
        <v>2</v>
      </c>
      <c r="Y59" s="6">
        <f>VLOOKUP(RawData!Y57,$S$226:$T$229,2,1)</f>
        <v>1</v>
      </c>
      <c r="Z59" s="6">
        <f>VLOOKUP(RawData!Z57,$S$226:$T$229,2,1)</f>
        <v>2</v>
      </c>
      <c r="AA59" s="6">
        <f>VLOOKUP(RawData!AA57,$S$226:$T$229,2,1)</f>
        <v>2</v>
      </c>
      <c r="AB59" s="6">
        <f>VLOOKUP(RawData!AB57,$S$226:$T$229,2,1)</f>
        <v>-1</v>
      </c>
    </row>
    <row r="60" spans="1:28" ht="12.75">
      <c r="A60" s="9">
        <f>RawData!A58</f>
        <v>1</v>
      </c>
      <c r="B60" s="9">
        <f>RawData!B58</f>
        <v>1</v>
      </c>
      <c r="C60" s="9">
        <f>RawData!C58</f>
        <v>1</v>
      </c>
      <c r="D60" s="9">
        <f>RawData!D58</f>
        <v>1</v>
      </c>
      <c r="E60" s="9">
        <f>RawData!E58</f>
        <v>0</v>
      </c>
      <c r="F60" s="6">
        <f>VLOOKUP(RawData!F58,$C$226:$D$229,2,1)</f>
        <v>1</v>
      </c>
      <c r="G60" s="6">
        <f>VLOOKUP(RawData!G58,$C$226:$D$229,2,1)</f>
        <v>1</v>
      </c>
      <c r="H60" s="6">
        <f>VLOOKUP(RawData!H58,$C$226:$D$229,2,1)</f>
        <v>1</v>
      </c>
      <c r="I60" s="6">
        <f>VLOOKUP(RawData!I58,$C$226:$D$229,2,1)</f>
        <v>2</v>
      </c>
      <c r="J60" s="6">
        <f>VLOOKUP(RawData!J58,$C$226:$D$229,2,1)</f>
        <v>1</v>
      </c>
      <c r="K60" s="6">
        <f>VLOOKUP(RawData!K58,$C$226:$D$229,2,1)</f>
        <v>1</v>
      </c>
      <c r="L60" s="6">
        <f>VLOOKUP(RawData!L58,$C$226:$D$229,2,1)</f>
        <v>0</v>
      </c>
      <c r="M60" s="6">
        <f>VLOOKUP(RawData!M58,$C$226:$D$229,2,1)</f>
        <v>0</v>
      </c>
      <c r="N60" s="6">
        <f>VLOOKUP(RawData!N58,$C$226:$D$229,2,1)</f>
        <v>1</v>
      </c>
      <c r="O60" s="6">
        <f>VLOOKUP(RawData!O58,$C$226:$D$229,2,1)</f>
        <v>1</v>
      </c>
      <c r="P60" s="6">
        <f>VLOOKUP(RawData!P58,$C$226:$D$229,2,1)</f>
        <v>-1</v>
      </c>
      <c r="R60" s="6">
        <f>IF(RawData!R58="Yes",1,0)</f>
        <v>0</v>
      </c>
      <c r="S60" s="6">
        <f>VLOOKUP(RawData!S58,$S$226:$T$229,2,1)</f>
        <v>2</v>
      </c>
      <c r="T60" s="6">
        <f>VLOOKUP(RawData!T58,$S$226:$T$229,2,1)</f>
        <v>1</v>
      </c>
      <c r="U60" s="6">
        <f>VLOOKUP(RawData!U58,$S$226:$T$229,2,1)</f>
        <v>1</v>
      </c>
      <c r="V60" s="6">
        <f>VLOOKUP(RawData!V58,$S$226:$T$229,2,1)</f>
        <v>1</v>
      </c>
      <c r="W60" s="6">
        <f>VLOOKUP(RawData!W58,$S$226:$T$229,2,1)</f>
        <v>1</v>
      </c>
      <c r="X60" s="6">
        <f>VLOOKUP(RawData!X58,$S$226:$T$229,2,1)</f>
        <v>0</v>
      </c>
      <c r="Y60" s="6">
        <f>VLOOKUP(RawData!Y58,$S$226:$T$229,2,1)</f>
        <v>1</v>
      </c>
      <c r="Z60" s="6">
        <f>VLOOKUP(RawData!Z58,$S$226:$T$229,2,1)</f>
        <v>2</v>
      </c>
      <c r="AA60" s="6">
        <f>VLOOKUP(RawData!AA58,$S$226:$T$229,2,1)</f>
        <v>2</v>
      </c>
      <c r="AB60" s="6">
        <f>VLOOKUP(RawData!AB58,$S$226:$T$229,2,1)</f>
        <v>2</v>
      </c>
    </row>
    <row r="61" spans="1:28" ht="12.75">
      <c r="A61" s="9">
        <f>RawData!A59</f>
        <v>1</v>
      </c>
      <c r="B61" s="9">
        <f>RawData!B59</f>
        <v>1</v>
      </c>
      <c r="C61" s="9">
        <f>RawData!C59</f>
        <v>1</v>
      </c>
      <c r="D61" s="9">
        <f>RawData!D59</f>
        <v>1</v>
      </c>
      <c r="E61" s="9">
        <f>RawData!E59</f>
        <v>0</v>
      </c>
      <c r="F61" s="6">
        <f>VLOOKUP(RawData!F59,$C$226:$D$229,2,1)</f>
        <v>2</v>
      </c>
      <c r="G61" s="6">
        <f>VLOOKUP(RawData!G59,$C$226:$D$229,2,1)</f>
        <v>1</v>
      </c>
      <c r="H61" s="6">
        <f>VLOOKUP(RawData!H59,$C$226:$D$229,2,1)</f>
        <v>1</v>
      </c>
      <c r="I61" s="6">
        <f>VLOOKUP(RawData!I59,$C$226:$D$229,2,1)</f>
        <v>2</v>
      </c>
      <c r="J61" s="6">
        <f>VLOOKUP(RawData!J59,$C$226:$D$229,2,1)</f>
        <v>2</v>
      </c>
      <c r="K61" s="6">
        <f>VLOOKUP(RawData!K59,$C$226:$D$229,2,1)</f>
        <v>1</v>
      </c>
      <c r="L61" s="6">
        <f>VLOOKUP(RawData!L59,$C$226:$D$229,2,1)</f>
        <v>0</v>
      </c>
      <c r="M61" s="6">
        <f>VLOOKUP(RawData!M59,$C$226:$D$229,2,1)</f>
        <v>0</v>
      </c>
      <c r="N61" s="6">
        <f>VLOOKUP(RawData!N59,$C$226:$D$229,2,1)</f>
        <v>1</v>
      </c>
      <c r="O61" s="6">
        <f>VLOOKUP(RawData!O59,$C$226:$D$229,2,1)</f>
        <v>0</v>
      </c>
      <c r="P61" s="6">
        <f>VLOOKUP(RawData!P59,$C$226:$D$229,2,1)</f>
        <v>-1</v>
      </c>
      <c r="R61" s="6">
        <f>IF(RawData!R59="Yes",1,0)</f>
        <v>0</v>
      </c>
      <c r="S61" s="6">
        <f>VLOOKUP(RawData!S59,$S$226:$T$229,2,1)</f>
        <v>1</v>
      </c>
      <c r="T61" s="6">
        <f>VLOOKUP(RawData!T59,$S$226:$T$229,2,1)</f>
        <v>0</v>
      </c>
      <c r="U61" s="6">
        <f>VLOOKUP(RawData!U59,$S$226:$T$229,2,1)</f>
        <v>2</v>
      </c>
      <c r="V61" s="6">
        <f>VLOOKUP(RawData!V59,$S$226:$T$229,2,1)</f>
        <v>0</v>
      </c>
      <c r="W61" s="6">
        <f>VLOOKUP(RawData!W59,$S$226:$T$229,2,1)</f>
        <v>1</v>
      </c>
      <c r="X61" s="6">
        <f>VLOOKUP(RawData!X59,$S$226:$T$229,2,1)</f>
        <v>0</v>
      </c>
      <c r="Y61" s="6">
        <f>VLOOKUP(RawData!Y59,$S$226:$T$229,2,1)</f>
        <v>0</v>
      </c>
      <c r="Z61" s="6">
        <f>VLOOKUP(RawData!Z59,$S$226:$T$229,2,1)</f>
        <v>2</v>
      </c>
      <c r="AA61" s="6">
        <f>VLOOKUP(RawData!AA59,$S$226:$T$229,2,1)</f>
        <v>1</v>
      </c>
      <c r="AB61" s="6">
        <f>VLOOKUP(RawData!AB59,$S$226:$T$229,2,1)</f>
        <v>-1</v>
      </c>
    </row>
    <row r="62" spans="1:28" ht="12.75">
      <c r="A62" s="9">
        <f>RawData!A60</f>
        <v>1</v>
      </c>
      <c r="B62" s="9">
        <f>RawData!B60</f>
        <v>0</v>
      </c>
      <c r="C62" s="9">
        <f>RawData!C60</f>
        <v>1</v>
      </c>
      <c r="D62" s="9">
        <f>RawData!D60</f>
        <v>1</v>
      </c>
      <c r="E62" s="9">
        <f>RawData!E60</f>
        <v>1</v>
      </c>
      <c r="F62" s="6">
        <f>VLOOKUP(RawData!F60,$C$226:$D$229,2,1)</f>
        <v>2</v>
      </c>
      <c r="G62" s="6">
        <f>VLOOKUP(RawData!G60,$C$226:$D$229,2,1)</f>
        <v>1</v>
      </c>
      <c r="H62" s="6">
        <f>VLOOKUP(RawData!H60,$C$226:$D$229,2,1)</f>
        <v>1</v>
      </c>
      <c r="I62" s="6">
        <f>VLOOKUP(RawData!I60,$C$226:$D$229,2,1)</f>
        <v>1</v>
      </c>
      <c r="J62" s="6">
        <f>VLOOKUP(RawData!J60,$C$226:$D$229,2,1)</f>
        <v>1</v>
      </c>
      <c r="K62" s="6">
        <f>VLOOKUP(RawData!K60,$C$226:$D$229,2,1)</f>
        <v>1</v>
      </c>
      <c r="L62" s="6">
        <f>VLOOKUP(RawData!L60,$C$226:$D$229,2,1)</f>
        <v>1</v>
      </c>
      <c r="M62" s="6">
        <f>VLOOKUP(RawData!M60,$C$226:$D$229,2,1)</f>
        <v>1</v>
      </c>
      <c r="N62" s="6">
        <f>VLOOKUP(RawData!N60,$C$226:$D$229,2,1)</f>
        <v>1</v>
      </c>
      <c r="O62" s="6">
        <f>VLOOKUP(RawData!O60,$C$226:$D$229,2,1)</f>
        <v>1</v>
      </c>
      <c r="P62" s="6">
        <f>VLOOKUP(RawData!P60,$C$226:$D$229,2,1)</f>
        <v>1</v>
      </c>
      <c r="R62" s="6">
        <f>IF(RawData!R60="Yes",1,0)</f>
        <v>0</v>
      </c>
      <c r="S62" s="6">
        <f>VLOOKUP(RawData!S60,$S$226:$T$229,2,1)</f>
        <v>1</v>
      </c>
      <c r="T62" s="6">
        <f>VLOOKUP(RawData!T60,$S$226:$T$229,2,1)</f>
        <v>1</v>
      </c>
      <c r="U62" s="6">
        <f>VLOOKUP(RawData!U60,$S$226:$T$229,2,1)</f>
        <v>1</v>
      </c>
      <c r="V62" s="6">
        <f>VLOOKUP(RawData!V60,$S$226:$T$229,2,1)</f>
        <v>1</v>
      </c>
      <c r="W62" s="6">
        <f>VLOOKUP(RawData!W60,$S$226:$T$229,2,1)</f>
        <v>0</v>
      </c>
      <c r="X62" s="6">
        <f>VLOOKUP(RawData!X60,$S$226:$T$229,2,1)</f>
        <v>1</v>
      </c>
      <c r="Y62" s="6">
        <f>VLOOKUP(RawData!Y60,$S$226:$T$229,2,1)</f>
        <v>1</v>
      </c>
      <c r="Z62" s="6">
        <f>VLOOKUP(RawData!Z60,$S$226:$T$229,2,1)</f>
        <v>2</v>
      </c>
      <c r="AA62" s="6">
        <f>VLOOKUP(RawData!AA60,$S$226:$T$229,2,1)</f>
        <v>2</v>
      </c>
      <c r="AB62" s="6">
        <f>VLOOKUP(RawData!AB60,$S$226:$T$229,2,1)</f>
        <v>2</v>
      </c>
    </row>
    <row r="63" spans="1:28" ht="12.75">
      <c r="A63" s="9">
        <f>RawData!A61</f>
        <v>1</v>
      </c>
      <c r="B63" s="9">
        <f>RawData!B61</f>
        <v>1</v>
      </c>
      <c r="C63" s="9">
        <f>RawData!C61</f>
        <v>1</v>
      </c>
      <c r="D63" s="9">
        <f>RawData!D61</f>
        <v>1</v>
      </c>
      <c r="E63" s="9">
        <f>RawData!E61</f>
        <v>1</v>
      </c>
      <c r="F63" s="6">
        <f>VLOOKUP(RawData!F61,$C$226:$D$229,2,1)</f>
        <v>2</v>
      </c>
      <c r="G63" s="6">
        <f>VLOOKUP(RawData!G61,$C$226:$D$229,2,1)</f>
        <v>1</v>
      </c>
      <c r="H63" s="6">
        <f>VLOOKUP(RawData!H61,$C$226:$D$229,2,1)</f>
        <v>2</v>
      </c>
      <c r="I63" s="6">
        <f>VLOOKUP(RawData!I61,$C$226:$D$229,2,1)</f>
        <v>2</v>
      </c>
      <c r="J63" s="6">
        <f>VLOOKUP(RawData!J61,$C$226:$D$229,2,1)</f>
        <v>1</v>
      </c>
      <c r="K63" s="6">
        <f>VLOOKUP(RawData!K61,$C$226:$D$229,2,1)</f>
        <v>2</v>
      </c>
      <c r="L63" s="6">
        <f>VLOOKUP(RawData!L61,$C$226:$D$229,2,1)</f>
        <v>2</v>
      </c>
      <c r="M63" s="6">
        <f>VLOOKUP(RawData!M61,$C$226:$D$229,2,1)</f>
        <v>2</v>
      </c>
      <c r="N63" s="6">
        <f>VLOOKUP(RawData!N61,$C$226:$D$229,2,1)</f>
        <v>2</v>
      </c>
      <c r="O63" s="6">
        <f>VLOOKUP(RawData!O61,$C$226:$D$229,2,1)</f>
        <v>2</v>
      </c>
      <c r="P63" s="6">
        <f>VLOOKUP(RawData!P61,$C$226:$D$229,2,1)</f>
        <v>-1</v>
      </c>
      <c r="R63" s="6">
        <f>IF(RawData!R61="Yes",1,0)</f>
        <v>0</v>
      </c>
      <c r="S63" s="6">
        <f>VLOOKUP(RawData!S61,$S$226:$T$229,2,1)</f>
        <v>2</v>
      </c>
      <c r="T63" s="6">
        <f>VLOOKUP(RawData!T61,$S$226:$T$229,2,1)</f>
        <v>2</v>
      </c>
      <c r="U63" s="6">
        <f>VLOOKUP(RawData!U61,$S$226:$T$229,2,1)</f>
        <v>2</v>
      </c>
      <c r="V63" s="6">
        <f>VLOOKUP(RawData!V61,$S$226:$T$229,2,1)</f>
        <v>2</v>
      </c>
      <c r="W63" s="6">
        <f>VLOOKUP(RawData!W61,$S$226:$T$229,2,1)</f>
        <v>2</v>
      </c>
      <c r="X63" s="6">
        <f>VLOOKUP(RawData!X61,$S$226:$T$229,2,1)</f>
        <v>2</v>
      </c>
      <c r="Y63" s="6">
        <f>VLOOKUP(RawData!Y61,$S$226:$T$229,2,1)</f>
        <v>1</v>
      </c>
      <c r="Z63" s="6">
        <f>VLOOKUP(RawData!Z61,$S$226:$T$229,2,1)</f>
        <v>2</v>
      </c>
      <c r="AA63" s="6">
        <f>VLOOKUP(RawData!AA61,$S$226:$T$229,2,1)</f>
        <v>2</v>
      </c>
      <c r="AB63" s="6">
        <f>VLOOKUP(RawData!AB61,$S$226:$T$229,2,1)</f>
        <v>-1</v>
      </c>
    </row>
    <row r="64" spans="1:28" ht="12.75">
      <c r="A64" s="9">
        <f>RawData!A62</f>
        <v>0</v>
      </c>
      <c r="B64" s="9">
        <f>RawData!B62</f>
        <v>0</v>
      </c>
      <c r="C64" s="9">
        <f>RawData!C62</f>
        <v>1</v>
      </c>
      <c r="D64" s="9">
        <f>RawData!D62</f>
        <v>1</v>
      </c>
      <c r="E64" s="9">
        <f>RawData!E62</f>
        <v>0</v>
      </c>
      <c r="F64" s="6">
        <f>VLOOKUP(RawData!F62,$C$226:$D$229,2,1)</f>
        <v>2</v>
      </c>
      <c r="G64" s="6">
        <f>VLOOKUP(RawData!G62,$C$226:$D$229,2,1)</f>
        <v>2</v>
      </c>
      <c r="H64" s="6">
        <f>VLOOKUP(RawData!H62,$C$226:$D$229,2,1)</f>
        <v>2</v>
      </c>
      <c r="I64" s="6">
        <f>VLOOKUP(RawData!I62,$C$226:$D$229,2,1)</f>
        <v>1</v>
      </c>
      <c r="J64" s="6">
        <f>VLOOKUP(RawData!J62,$C$226:$D$229,2,1)</f>
        <v>2</v>
      </c>
      <c r="K64" s="6">
        <f>VLOOKUP(RawData!K62,$C$226:$D$229,2,1)</f>
        <v>1</v>
      </c>
      <c r="L64" s="6">
        <f>VLOOKUP(RawData!L62,$C$226:$D$229,2,1)</f>
        <v>0</v>
      </c>
      <c r="M64" s="6">
        <f>VLOOKUP(RawData!M62,$C$226:$D$229,2,1)</f>
        <v>0</v>
      </c>
      <c r="N64" s="6">
        <f>VLOOKUP(RawData!N62,$C$226:$D$229,2,1)</f>
        <v>1</v>
      </c>
      <c r="O64" s="6">
        <f>VLOOKUP(RawData!O62,$C$226:$D$229,2,1)</f>
        <v>1</v>
      </c>
      <c r="P64" s="6">
        <f>VLOOKUP(RawData!P62,$C$226:$D$229,2,1)</f>
        <v>-1</v>
      </c>
      <c r="R64" s="6">
        <f>IF(RawData!R62="Yes",1,0)</f>
        <v>1</v>
      </c>
      <c r="S64" s="6">
        <f>VLOOKUP(RawData!S62,$S$226:$T$229,2,1)</f>
        <v>2</v>
      </c>
      <c r="T64" s="6">
        <f>VLOOKUP(RawData!T62,$S$226:$T$229,2,1)</f>
        <v>2</v>
      </c>
      <c r="U64" s="6">
        <f>VLOOKUP(RawData!U62,$S$226:$T$229,2,1)</f>
        <v>2</v>
      </c>
      <c r="V64" s="6">
        <f>VLOOKUP(RawData!V62,$S$226:$T$229,2,1)</f>
        <v>0</v>
      </c>
      <c r="W64" s="6">
        <f>VLOOKUP(RawData!W62,$S$226:$T$229,2,1)</f>
        <v>1</v>
      </c>
      <c r="X64" s="6">
        <f>VLOOKUP(RawData!X62,$S$226:$T$229,2,1)</f>
        <v>-1</v>
      </c>
      <c r="Y64" s="6">
        <f>VLOOKUP(RawData!Y62,$S$226:$T$229,2,1)</f>
        <v>2</v>
      </c>
      <c r="Z64" s="6">
        <f>VLOOKUP(RawData!Z62,$S$226:$T$229,2,1)</f>
        <v>2</v>
      </c>
      <c r="AA64" s="6">
        <f>VLOOKUP(RawData!AA62,$S$226:$T$229,2,1)</f>
        <v>1</v>
      </c>
      <c r="AB64" s="6">
        <f>VLOOKUP(RawData!AB62,$S$226:$T$229,2,1)</f>
        <v>-1</v>
      </c>
    </row>
    <row r="65" spans="1:28" ht="12.75">
      <c r="A65" s="9">
        <f>RawData!A63</f>
        <v>1</v>
      </c>
      <c r="B65" s="9">
        <f>RawData!B63</f>
        <v>1</v>
      </c>
      <c r="C65" s="9">
        <f>RawData!C63</f>
        <v>1</v>
      </c>
      <c r="D65" s="9">
        <f>RawData!D63</f>
        <v>0</v>
      </c>
      <c r="E65" s="9">
        <f>RawData!E63</f>
        <v>1</v>
      </c>
      <c r="F65" s="6">
        <f>VLOOKUP(RawData!F63,$C$226:$D$229,2,1)</f>
        <v>0</v>
      </c>
      <c r="G65" s="6">
        <f>VLOOKUP(RawData!G63,$C$226:$D$229,2,1)</f>
        <v>0</v>
      </c>
      <c r="H65" s="6">
        <f>VLOOKUP(RawData!H63,$C$226:$D$229,2,1)</f>
        <v>0</v>
      </c>
      <c r="I65" s="6">
        <f>VLOOKUP(RawData!I63,$C$226:$D$229,2,1)</f>
        <v>0</v>
      </c>
      <c r="J65" s="6">
        <f>VLOOKUP(RawData!J63,$C$226:$D$229,2,1)</f>
        <v>1</v>
      </c>
      <c r="K65" s="6">
        <f>VLOOKUP(RawData!K63,$C$226:$D$229,2,1)</f>
        <v>0</v>
      </c>
      <c r="L65" s="6">
        <f>VLOOKUP(RawData!L63,$C$226:$D$229,2,1)</f>
        <v>1</v>
      </c>
      <c r="M65" s="6">
        <f>VLOOKUP(RawData!M63,$C$226:$D$229,2,1)</f>
        <v>2</v>
      </c>
      <c r="N65" s="6">
        <f>VLOOKUP(RawData!N63,$C$226:$D$229,2,1)</f>
        <v>0</v>
      </c>
      <c r="O65" s="6">
        <f>VLOOKUP(RawData!O63,$C$226:$D$229,2,1)</f>
        <v>0</v>
      </c>
      <c r="P65" s="6">
        <f>VLOOKUP(RawData!P63,$C$226:$D$229,2,1)</f>
        <v>-1</v>
      </c>
      <c r="R65" s="6">
        <f>IF(RawData!R63="Yes",1,0)</f>
        <v>1</v>
      </c>
      <c r="S65" s="6">
        <f>VLOOKUP(RawData!S63,$S$226:$T$229,2,1)</f>
        <v>1</v>
      </c>
      <c r="T65" s="6">
        <f>VLOOKUP(RawData!T63,$S$226:$T$229,2,1)</f>
        <v>2</v>
      </c>
      <c r="U65" s="6">
        <f>VLOOKUP(RawData!U63,$S$226:$T$229,2,1)</f>
        <v>1</v>
      </c>
      <c r="V65" s="6">
        <f>VLOOKUP(RawData!V63,$S$226:$T$229,2,1)</f>
        <v>1</v>
      </c>
      <c r="W65" s="6">
        <f>VLOOKUP(RawData!W63,$S$226:$T$229,2,1)</f>
        <v>2</v>
      </c>
      <c r="X65" s="6">
        <f>VLOOKUP(RawData!X63,$S$226:$T$229,2,1)</f>
        <v>0</v>
      </c>
      <c r="Y65" s="6">
        <f>VLOOKUP(RawData!Y63,$S$226:$T$229,2,1)</f>
        <v>0</v>
      </c>
      <c r="Z65" s="6">
        <f>VLOOKUP(RawData!Z63,$S$226:$T$229,2,1)</f>
        <v>1</v>
      </c>
      <c r="AA65" s="6">
        <f>VLOOKUP(RawData!AA63,$S$226:$T$229,2,1)</f>
        <v>0</v>
      </c>
      <c r="AB65" s="6">
        <f>VLOOKUP(RawData!AB63,$S$226:$T$229,2,1)</f>
        <v>2</v>
      </c>
    </row>
    <row r="66" spans="1:28" ht="12.75">
      <c r="A66" s="9">
        <f>RawData!A64</f>
        <v>1</v>
      </c>
      <c r="B66" s="9">
        <f>RawData!B64</f>
        <v>0</v>
      </c>
      <c r="C66" s="9">
        <f>RawData!C64</f>
        <v>1</v>
      </c>
      <c r="D66" s="9">
        <f>RawData!D64</f>
        <v>1</v>
      </c>
      <c r="E66" s="9">
        <f>RawData!E64</f>
        <v>1</v>
      </c>
      <c r="F66" s="6">
        <f>VLOOKUP(RawData!F64,$C$226:$D$229,2,1)</f>
        <v>2</v>
      </c>
      <c r="G66" s="6">
        <f>VLOOKUP(RawData!G64,$C$226:$D$229,2,1)</f>
        <v>1</v>
      </c>
      <c r="H66" s="6">
        <f>VLOOKUP(RawData!H64,$C$226:$D$229,2,1)</f>
        <v>2</v>
      </c>
      <c r="I66" s="6">
        <f>VLOOKUP(RawData!I64,$C$226:$D$229,2,1)</f>
        <v>1</v>
      </c>
      <c r="J66" s="6">
        <f>VLOOKUP(RawData!J64,$C$226:$D$229,2,1)</f>
        <v>2</v>
      </c>
      <c r="K66" s="6">
        <f>VLOOKUP(RawData!K64,$C$226:$D$229,2,1)</f>
        <v>2</v>
      </c>
      <c r="L66" s="6">
        <f>VLOOKUP(RawData!L64,$C$226:$D$229,2,1)</f>
        <v>2</v>
      </c>
      <c r="M66" s="6">
        <f>VLOOKUP(RawData!M64,$C$226:$D$229,2,1)</f>
        <v>1</v>
      </c>
      <c r="N66" s="6">
        <f>VLOOKUP(RawData!N64,$C$226:$D$229,2,1)</f>
        <v>1</v>
      </c>
      <c r="O66" s="6">
        <f>VLOOKUP(RawData!O64,$C$226:$D$229,2,1)</f>
        <v>0</v>
      </c>
      <c r="P66" s="6">
        <f>VLOOKUP(RawData!P64,$C$226:$D$229,2,1)</f>
        <v>-1</v>
      </c>
      <c r="R66" s="6">
        <f>IF(RawData!R64="Yes",1,0)</f>
        <v>1</v>
      </c>
      <c r="S66" s="6">
        <f>VLOOKUP(RawData!S64,$S$226:$T$229,2,1)</f>
        <v>0</v>
      </c>
      <c r="T66" s="6">
        <f>VLOOKUP(RawData!T64,$S$226:$T$229,2,1)</f>
        <v>1</v>
      </c>
      <c r="U66" s="6">
        <f>VLOOKUP(RawData!U64,$S$226:$T$229,2,1)</f>
        <v>1</v>
      </c>
      <c r="V66" s="6">
        <f>VLOOKUP(RawData!V64,$S$226:$T$229,2,1)</f>
        <v>0</v>
      </c>
      <c r="W66" s="6">
        <f>VLOOKUP(RawData!W64,$S$226:$T$229,2,1)</f>
        <v>2</v>
      </c>
      <c r="X66" s="6">
        <f>VLOOKUP(RawData!X64,$S$226:$T$229,2,1)</f>
        <v>1</v>
      </c>
      <c r="Y66" s="6">
        <f>VLOOKUP(RawData!Y64,$S$226:$T$229,2,1)</f>
        <v>0</v>
      </c>
      <c r="Z66" s="6">
        <f>VLOOKUP(RawData!Z64,$S$226:$T$229,2,1)</f>
        <v>2</v>
      </c>
      <c r="AA66" s="6">
        <f>VLOOKUP(RawData!AA64,$S$226:$T$229,2,1)</f>
        <v>2</v>
      </c>
      <c r="AB66" s="6">
        <f>VLOOKUP(RawData!AB64,$S$226:$T$229,2,1)</f>
        <v>2</v>
      </c>
    </row>
    <row r="67" spans="1:28" ht="12.75">
      <c r="A67" s="9">
        <f>RawData!A65</f>
        <v>0</v>
      </c>
      <c r="B67" s="9">
        <f>RawData!B65</f>
        <v>0</v>
      </c>
      <c r="C67" s="9">
        <f>RawData!C65</f>
        <v>0</v>
      </c>
      <c r="D67" s="9">
        <f>RawData!D65</f>
        <v>1</v>
      </c>
      <c r="E67" s="9">
        <f>RawData!E65</f>
        <v>0</v>
      </c>
      <c r="F67" s="6">
        <f>VLOOKUP(RawData!F65,$C$226:$D$229,2,1)</f>
        <v>1</v>
      </c>
      <c r="G67" s="6">
        <f>VLOOKUP(RawData!G65,$C$226:$D$229,2,1)</f>
        <v>1</v>
      </c>
      <c r="H67" s="6">
        <f>VLOOKUP(RawData!H65,$C$226:$D$229,2,1)</f>
        <v>1</v>
      </c>
      <c r="I67" s="6">
        <f>VLOOKUP(RawData!I65,$C$226:$D$229,2,1)</f>
        <v>1</v>
      </c>
      <c r="J67" s="6">
        <f>VLOOKUP(RawData!J65,$C$226:$D$229,2,1)</f>
        <v>2</v>
      </c>
      <c r="K67" s="6">
        <f>VLOOKUP(RawData!K65,$C$226:$D$229,2,1)</f>
        <v>1</v>
      </c>
      <c r="L67" s="6">
        <f>VLOOKUP(RawData!L65,$C$226:$D$229,2,1)</f>
        <v>1</v>
      </c>
      <c r="M67" s="6">
        <f>VLOOKUP(RawData!M65,$C$226:$D$229,2,1)</f>
        <v>0</v>
      </c>
      <c r="N67" s="6">
        <f>VLOOKUP(RawData!N65,$C$226:$D$229,2,1)</f>
        <v>1</v>
      </c>
      <c r="O67" s="6">
        <f>VLOOKUP(RawData!O65,$C$226:$D$229,2,1)</f>
        <v>0</v>
      </c>
      <c r="P67" s="6">
        <f>VLOOKUP(RawData!P65,$C$226:$D$229,2,1)</f>
        <v>2</v>
      </c>
      <c r="R67" s="6">
        <f>IF(RawData!R65="Yes",1,0)</f>
        <v>0</v>
      </c>
      <c r="S67" s="6">
        <f>VLOOKUP(RawData!S65,$S$226:$T$229,2,1)</f>
        <v>1</v>
      </c>
      <c r="T67" s="6">
        <f>VLOOKUP(RawData!T65,$S$226:$T$229,2,1)</f>
        <v>0</v>
      </c>
      <c r="U67" s="6">
        <f>VLOOKUP(RawData!U65,$S$226:$T$229,2,1)</f>
        <v>1</v>
      </c>
      <c r="V67" s="6">
        <f>VLOOKUP(RawData!V65,$S$226:$T$229,2,1)</f>
        <v>0</v>
      </c>
      <c r="W67" s="6">
        <f>VLOOKUP(RawData!W65,$S$226:$T$229,2,1)</f>
        <v>0</v>
      </c>
      <c r="X67" s="6">
        <f>VLOOKUP(RawData!X65,$S$226:$T$229,2,1)</f>
        <v>1</v>
      </c>
      <c r="Y67" s="6">
        <f>VLOOKUP(RawData!Y65,$S$226:$T$229,2,1)</f>
        <v>1</v>
      </c>
      <c r="Z67" s="6">
        <f>VLOOKUP(RawData!Z65,$S$226:$T$229,2,1)</f>
        <v>2</v>
      </c>
      <c r="AA67" s="6">
        <f>VLOOKUP(RawData!AA65,$S$226:$T$229,2,1)</f>
        <v>2</v>
      </c>
      <c r="AB67" s="6">
        <f>VLOOKUP(RawData!AB65,$S$226:$T$229,2,1)</f>
        <v>1</v>
      </c>
    </row>
    <row r="68" spans="1:28" ht="12.75">
      <c r="A68" s="9">
        <f>RawData!A66</f>
        <v>1</v>
      </c>
      <c r="B68" s="9">
        <f>RawData!B66</f>
        <v>1</v>
      </c>
      <c r="C68" s="9">
        <f>RawData!C66</f>
        <v>1</v>
      </c>
      <c r="D68" s="9">
        <f>RawData!D66</f>
        <v>1</v>
      </c>
      <c r="E68" s="9">
        <f>RawData!E66</f>
        <v>0</v>
      </c>
      <c r="F68" s="6">
        <f>VLOOKUP(RawData!F66,$C$226:$D$229,2,1)</f>
        <v>2</v>
      </c>
      <c r="G68" s="6">
        <f>VLOOKUP(RawData!G66,$C$226:$D$229,2,1)</f>
        <v>2</v>
      </c>
      <c r="H68" s="6">
        <f>VLOOKUP(RawData!H66,$C$226:$D$229,2,1)</f>
        <v>1</v>
      </c>
      <c r="I68" s="6">
        <f>VLOOKUP(RawData!I66,$C$226:$D$229,2,1)</f>
        <v>2</v>
      </c>
      <c r="J68" s="6">
        <f>VLOOKUP(RawData!J66,$C$226:$D$229,2,1)</f>
        <v>0</v>
      </c>
      <c r="K68" s="6">
        <f>VLOOKUP(RawData!K66,$C$226:$D$229,2,1)</f>
        <v>2</v>
      </c>
      <c r="L68" s="6">
        <f>VLOOKUP(RawData!L66,$C$226:$D$229,2,1)</f>
        <v>0</v>
      </c>
      <c r="M68" s="6">
        <f>VLOOKUP(RawData!M66,$C$226:$D$229,2,1)</f>
        <v>0</v>
      </c>
      <c r="N68" s="6">
        <f>VLOOKUP(RawData!N66,$C$226:$D$229,2,1)</f>
        <v>2</v>
      </c>
      <c r="O68" s="6">
        <f>VLOOKUP(RawData!O66,$C$226:$D$229,2,1)</f>
        <v>1</v>
      </c>
      <c r="P68" s="6">
        <f>VLOOKUP(RawData!P66,$C$226:$D$229,2,1)</f>
        <v>-1</v>
      </c>
      <c r="R68" s="6">
        <f>IF(RawData!R66="Yes",1,0)</f>
        <v>0</v>
      </c>
      <c r="S68" s="6">
        <f>VLOOKUP(RawData!S66,$S$226:$T$229,2,1)</f>
        <v>2</v>
      </c>
      <c r="T68" s="6">
        <f>VLOOKUP(RawData!T66,$S$226:$T$229,2,1)</f>
        <v>1</v>
      </c>
      <c r="U68" s="6">
        <f>VLOOKUP(RawData!U66,$S$226:$T$229,2,1)</f>
        <v>0</v>
      </c>
      <c r="V68" s="6">
        <f>VLOOKUP(RawData!V66,$S$226:$T$229,2,1)</f>
        <v>0</v>
      </c>
      <c r="W68" s="6">
        <f>VLOOKUP(RawData!W66,$S$226:$T$229,2,1)</f>
        <v>2</v>
      </c>
      <c r="X68" s="6">
        <f>VLOOKUP(RawData!X66,$S$226:$T$229,2,1)</f>
        <v>1</v>
      </c>
      <c r="Y68" s="6">
        <f>VLOOKUP(RawData!Y66,$S$226:$T$229,2,1)</f>
        <v>1</v>
      </c>
      <c r="Z68" s="6">
        <f>VLOOKUP(RawData!Z66,$S$226:$T$229,2,1)</f>
        <v>2</v>
      </c>
      <c r="AA68" s="6">
        <f>VLOOKUP(RawData!AA66,$S$226:$T$229,2,1)</f>
        <v>2</v>
      </c>
      <c r="AB68" s="6">
        <f>VLOOKUP(RawData!AB66,$S$226:$T$229,2,1)</f>
        <v>-1</v>
      </c>
    </row>
    <row r="69" spans="1:28" ht="12.75">
      <c r="A69" s="9">
        <f>RawData!A67</f>
        <v>1</v>
      </c>
      <c r="B69" s="9">
        <f>RawData!B67</f>
        <v>1</v>
      </c>
      <c r="C69" s="9">
        <f>RawData!C67</f>
        <v>1</v>
      </c>
      <c r="D69" s="9">
        <f>RawData!D67</f>
        <v>1</v>
      </c>
      <c r="E69" s="9">
        <f>RawData!E67</f>
        <v>0</v>
      </c>
      <c r="F69" s="6">
        <f>VLOOKUP(RawData!F67,$C$226:$D$229,2,1)</f>
        <v>1</v>
      </c>
      <c r="G69" s="6">
        <f>VLOOKUP(RawData!G67,$C$226:$D$229,2,1)</f>
        <v>1</v>
      </c>
      <c r="H69" s="6">
        <f>VLOOKUP(RawData!H67,$C$226:$D$229,2,1)</f>
        <v>1</v>
      </c>
      <c r="I69" s="6">
        <f>VLOOKUP(RawData!I67,$C$226:$D$229,2,1)</f>
        <v>1</v>
      </c>
      <c r="J69" s="6">
        <f>VLOOKUP(RawData!J67,$C$226:$D$229,2,1)</f>
        <v>1</v>
      </c>
      <c r="K69" s="6">
        <f>VLOOKUP(RawData!K67,$C$226:$D$229,2,1)</f>
        <v>1</v>
      </c>
      <c r="L69" s="6">
        <f>VLOOKUP(RawData!L67,$C$226:$D$229,2,1)</f>
        <v>1</v>
      </c>
      <c r="M69" s="6">
        <f>VLOOKUP(RawData!M67,$C$226:$D$229,2,1)</f>
        <v>0</v>
      </c>
      <c r="N69" s="6">
        <f>VLOOKUP(RawData!N67,$C$226:$D$229,2,1)</f>
        <v>1</v>
      </c>
      <c r="O69" s="6">
        <f>VLOOKUP(RawData!O67,$C$226:$D$229,2,1)</f>
        <v>1</v>
      </c>
      <c r="P69" s="6">
        <f>VLOOKUP(RawData!P67,$C$226:$D$229,2,1)</f>
        <v>2</v>
      </c>
      <c r="R69" s="6">
        <f>IF(RawData!R67="Yes",1,0)</f>
        <v>0</v>
      </c>
      <c r="S69" s="6">
        <f>VLOOKUP(RawData!S67,$S$226:$T$229,2,1)</f>
        <v>2</v>
      </c>
      <c r="T69" s="6">
        <f>VLOOKUP(RawData!T67,$S$226:$T$229,2,1)</f>
        <v>1</v>
      </c>
      <c r="U69" s="6">
        <f>VLOOKUP(RawData!U67,$S$226:$T$229,2,1)</f>
        <v>1</v>
      </c>
      <c r="V69" s="6">
        <f>VLOOKUP(RawData!V67,$S$226:$T$229,2,1)</f>
        <v>1</v>
      </c>
      <c r="W69" s="6">
        <f>VLOOKUP(RawData!W67,$S$226:$T$229,2,1)</f>
        <v>1</v>
      </c>
      <c r="X69" s="6">
        <f>VLOOKUP(RawData!X67,$S$226:$T$229,2,1)</f>
        <v>1</v>
      </c>
      <c r="Y69" s="6">
        <f>VLOOKUP(RawData!Y67,$S$226:$T$229,2,1)</f>
        <v>1</v>
      </c>
      <c r="Z69" s="6">
        <f>VLOOKUP(RawData!Z67,$S$226:$T$229,2,1)</f>
        <v>2</v>
      </c>
      <c r="AA69" s="6">
        <f>VLOOKUP(RawData!AA67,$S$226:$T$229,2,1)</f>
        <v>1</v>
      </c>
      <c r="AB69" s="6">
        <f>VLOOKUP(RawData!AB67,$S$226:$T$229,2,1)</f>
        <v>2</v>
      </c>
    </row>
    <row r="70" spans="1:28" ht="12.75">
      <c r="A70" s="9">
        <f>RawData!A68</f>
        <v>1</v>
      </c>
      <c r="B70" s="9">
        <f>RawData!B68</f>
        <v>1</v>
      </c>
      <c r="C70" s="9">
        <f>RawData!C68</f>
        <v>1</v>
      </c>
      <c r="D70" s="9">
        <f>RawData!D68</f>
        <v>1</v>
      </c>
      <c r="E70" s="9">
        <f>RawData!E68</f>
        <v>0</v>
      </c>
      <c r="F70" s="6">
        <f>VLOOKUP(RawData!F68,$C$226:$D$229,2,1)</f>
        <v>1</v>
      </c>
      <c r="G70" s="6">
        <f>VLOOKUP(RawData!G68,$C$226:$D$229,2,1)</f>
        <v>1</v>
      </c>
      <c r="H70" s="6">
        <f>VLOOKUP(RawData!H68,$C$226:$D$229,2,1)</f>
        <v>1</v>
      </c>
      <c r="I70" s="6">
        <f>VLOOKUP(RawData!I68,$C$226:$D$229,2,1)</f>
        <v>2</v>
      </c>
      <c r="J70" s="6">
        <f>VLOOKUP(RawData!J68,$C$226:$D$229,2,1)</f>
        <v>1</v>
      </c>
      <c r="K70" s="6">
        <f>VLOOKUP(RawData!K68,$C$226:$D$229,2,1)</f>
        <v>1</v>
      </c>
      <c r="L70" s="6">
        <f>VLOOKUP(RawData!L68,$C$226:$D$229,2,1)</f>
        <v>1</v>
      </c>
      <c r="M70" s="6">
        <f>VLOOKUP(RawData!M68,$C$226:$D$229,2,1)</f>
        <v>0</v>
      </c>
      <c r="N70" s="6">
        <f>VLOOKUP(RawData!N68,$C$226:$D$229,2,1)</f>
        <v>1</v>
      </c>
      <c r="O70" s="6">
        <f>VLOOKUP(RawData!O68,$C$226:$D$229,2,1)</f>
        <v>1</v>
      </c>
      <c r="P70" s="6">
        <f>VLOOKUP(RawData!P68,$C$226:$D$229,2,1)</f>
        <v>-1</v>
      </c>
      <c r="R70" s="6">
        <f>IF(RawData!R68="Yes",1,0)</f>
        <v>0</v>
      </c>
      <c r="S70" s="6">
        <f>VLOOKUP(RawData!S68,$S$226:$T$229,2,1)</f>
        <v>0</v>
      </c>
      <c r="T70" s="6">
        <f>VLOOKUP(RawData!T68,$S$226:$T$229,2,1)</f>
        <v>2</v>
      </c>
      <c r="U70" s="6">
        <f>VLOOKUP(RawData!U68,$S$226:$T$229,2,1)</f>
        <v>0</v>
      </c>
      <c r="V70" s="6">
        <f>VLOOKUP(RawData!V68,$S$226:$T$229,2,1)</f>
        <v>0</v>
      </c>
      <c r="W70" s="6">
        <f>VLOOKUP(RawData!W68,$S$226:$T$229,2,1)</f>
        <v>2</v>
      </c>
      <c r="X70" s="6">
        <f>VLOOKUP(RawData!X68,$S$226:$T$229,2,1)</f>
        <v>1</v>
      </c>
      <c r="Y70" s="6">
        <f>VLOOKUP(RawData!Y68,$S$226:$T$229,2,1)</f>
        <v>1</v>
      </c>
      <c r="Z70" s="6">
        <f>VLOOKUP(RawData!Z68,$S$226:$T$229,2,1)</f>
        <v>2</v>
      </c>
      <c r="AA70" s="6">
        <f>VLOOKUP(RawData!AA68,$S$226:$T$229,2,1)</f>
        <v>2</v>
      </c>
      <c r="AB70" s="6">
        <f>VLOOKUP(RawData!AB68,$S$226:$T$229,2,1)</f>
        <v>-1</v>
      </c>
    </row>
    <row r="71" spans="1:28" ht="12.75">
      <c r="A71" s="9">
        <f>RawData!A69</f>
        <v>0</v>
      </c>
      <c r="B71" s="9">
        <f>RawData!B69</f>
        <v>0</v>
      </c>
      <c r="C71" s="9">
        <f>RawData!C69</f>
        <v>0</v>
      </c>
      <c r="D71" s="9">
        <f>RawData!D69</f>
        <v>1</v>
      </c>
      <c r="E71" s="9">
        <f>RawData!E69</f>
        <v>0</v>
      </c>
      <c r="F71" s="6">
        <f>VLOOKUP(RawData!F69,$C$226:$D$229,2,1)</f>
        <v>1</v>
      </c>
      <c r="G71" s="6">
        <f>VLOOKUP(RawData!G69,$C$226:$D$229,2,1)</f>
        <v>2</v>
      </c>
      <c r="H71" s="6">
        <f>VLOOKUP(RawData!H69,$C$226:$D$229,2,1)</f>
        <v>2</v>
      </c>
      <c r="I71" s="6">
        <f>VLOOKUP(RawData!I69,$C$226:$D$229,2,1)</f>
        <v>1</v>
      </c>
      <c r="J71" s="6">
        <f>VLOOKUP(RawData!J69,$C$226:$D$229,2,1)</f>
        <v>1</v>
      </c>
      <c r="K71" s="6">
        <f>VLOOKUP(RawData!K69,$C$226:$D$229,2,1)</f>
        <v>0</v>
      </c>
      <c r="L71" s="6">
        <f>VLOOKUP(RawData!L69,$C$226:$D$229,2,1)</f>
        <v>2</v>
      </c>
      <c r="M71" s="6">
        <f>VLOOKUP(RawData!M69,$C$226:$D$229,2,1)</f>
        <v>0</v>
      </c>
      <c r="N71" s="6">
        <f>VLOOKUP(RawData!N69,$C$226:$D$229,2,1)</f>
        <v>1</v>
      </c>
      <c r="O71" s="6">
        <f>VLOOKUP(RawData!O69,$C$226:$D$229,2,1)</f>
        <v>1</v>
      </c>
      <c r="P71" s="6">
        <f>VLOOKUP(RawData!P69,$C$226:$D$229,2,1)</f>
        <v>-1</v>
      </c>
      <c r="R71" s="6">
        <f>IF(RawData!R69="Yes",1,0)</f>
        <v>0</v>
      </c>
      <c r="S71" s="6">
        <f>VLOOKUP(RawData!S69,$S$226:$T$229,2,1)</f>
        <v>2</v>
      </c>
      <c r="T71" s="6">
        <f>VLOOKUP(RawData!T69,$S$226:$T$229,2,1)</f>
        <v>2</v>
      </c>
      <c r="U71" s="6">
        <f>VLOOKUP(RawData!U69,$S$226:$T$229,2,1)</f>
        <v>0</v>
      </c>
      <c r="V71" s="6">
        <f>VLOOKUP(RawData!V69,$S$226:$T$229,2,1)</f>
        <v>1</v>
      </c>
      <c r="W71" s="6">
        <f>VLOOKUP(RawData!W69,$S$226:$T$229,2,1)</f>
        <v>2</v>
      </c>
      <c r="X71" s="6">
        <f>VLOOKUP(RawData!X69,$S$226:$T$229,2,1)</f>
        <v>1</v>
      </c>
      <c r="Y71" s="6">
        <f>VLOOKUP(RawData!Y69,$S$226:$T$229,2,1)</f>
        <v>1</v>
      </c>
      <c r="Z71" s="6">
        <f>VLOOKUP(RawData!Z69,$S$226:$T$229,2,1)</f>
        <v>2</v>
      </c>
      <c r="AA71" s="6">
        <f>VLOOKUP(RawData!AA69,$S$226:$T$229,2,1)</f>
        <v>0</v>
      </c>
      <c r="AB71" s="6">
        <f>VLOOKUP(RawData!AB69,$S$226:$T$229,2,1)</f>
        <v>-1</v>
      </c>
    </row>
    <row r="72" spans="1:28" ht="12.75">
      <c r="A72" s="9">
        <f>RawData!A70</f>
        <v>1</v>
      </c>
      <c r="B72" s="9">
        <f>RawData!B70</f>
        <v>1</v>
      </c>
      <c r="C72" s="9">
        <f>RawData!C70</f>
        <v>1</v>
      </c>
      <c r="D72" s="9">
        <f>RawData!D70</f>
        <v>1</v>
      </c>
      <c r="E72" s="9">
        <f>RawData!E70</f>
        <v>1</v>
      </c>
      <c r="F72" s="6">
        <f>VLOOKUP(RawData!F70,$C$226:$D$229,2,1)</f>
        <v>1</v>
      </c>
      <c r="G72" s="6">
        <f>VLOOKUP(RawData!G70,$C$226:$D$229,2,1)</f>
        <v>2</v>
      </c>
      <c r="H72" s="6">
        <f>VLOOKUP(RawData!H70,$C$226:$D$229,2,1)</f>
        <v>1</v>
      </c>
      <c r="I72" s="6">
        <f>VLOOKUP(RawData!I70,$C$226:$D$229,2,1)</f>
        <v>1</v>
      </c>
      <c r="J72" s="6">
        <f>VLOOKUP(RawData!J70,$C$226:$D$229,2,1)</f>
        <v>1</v>
      </c>
      <c r="K72" s="6">
        <f>VLOOKUP(RawData!K70,$C$226:$D$229,2,1)</f>
        <v>1</v>
      </c>
      <c r="L72" s="6">
        <f>VLOOKUP(RawData!L70,$C$226:$D$229,2,1)</f>
        <v>0</v>
      </c>
      <c r="M72" s="6">
        <f>VLOOKUP(RawData!M70,$C$226:$D$229,2,1)</f>
        <v>0</v>
      </c>
      <c r="N72" s="6">
        <f>VLOOKUP(RawData!N70,$C$226:$D$229,2,1)</f>
        <v>1</v>
      </c>
      <c r="O72" s="6">
        <f>VLOOKUP(RawData!O70,$C$226:$D$229,2,1)</f>
        <v>1</v>
      </c>
      <c r="P72" s="6">
        <f>VLOOKUP(RawData!P70,$C$226:$D$229,2,1)</f>
        <v>-1</v>
      </c>
      <c r="R72" s="6">
        <f>IF(RawData!R70="Yes",1,0)</f>
        <v>0</v>
      </c>
      <c r="S72" s="6">
        <f>VLOOKUP(RawData!S70,$S$226:$T$229,2,1)</f>
        <v>2</v>
      </c>
      <c r="T72" s="6">
        <f>VLOOKUP(RawData!T70,$S$226:$T$229,2,1)</f>
        <v>2</v>
      </c>
      <c r="U72" s="6">
        <f>VLOOKUP(RawData!U70,$S$226:$T$229,2,1)</f>
        <v>1</v>
      </c>
      <c r="V72" s="6">
        <f>VLOOKUP(RawData!V70,$S$226:$T$229,2,1)</f>
        <v>1</v>
      </c>
      <c r="W72" s="6">
        <f>VLOOKUP(RawData!W70,$S$226:$T$229,2,1)</f>
        <v>1</v>
      </c>
      <c r="X72" s="6">
        <f>VLOOKUP(RawData!X70,$S$226:$T$229,2,1)</f>
        <v>1</v>
      </c>
      <c r="Y72" s="6">
        <f>VLOOKUP(RawData!Y70,$S$226:$T$229,2,1)</f>
        <v>1</v>
      </c>
      <c r="Z72" s="6">
        <f>VLOOKUP(RawData!Z70,$S$226:$T$229,2,1)</f>
        <v>1</v>
      </c>
      <c r="AA72" s="6">
        <f>VLOOKUP(RawData!AA70,$S$226:$T$229,2,1)</f>
        <v>1</v>
      </c>
      <c r="AB72" s="6">
        <f>VLOOKUP(RawData!AB70,$S$226:$T$229,2,1)</f>
        <v>-1</v>
      </c>
    </row>
    <row r="73" spans="1:28" ht="12.75">
      <c r="A73" s="9">
        <f>RawData!A71</f>
        <v>0</v>
      </c>
      <c r="B73" s="9">
        <f>RawData!B71</f>
        <v>0</v>
      </c>
      <c r="C73" s="9">
        <f>RawData!C71</f>
        <v>1</v>
      </c>
      <c r="D73" s="9">
        <f>RawData!D71</f>
        <v>1</v>
      </c>
      <c r="E73" s="9">
        <f>RawData!E71</f>
        <v>0</v>
      </c>
      <c r="F73" s="6">
        <f>VLOOKUP(RawData!F71,$C$226:$D$229,2,1)</f>
        <v>1</v>
      </c>
      <c r="G73" s="6">
        <f>VLOOKUP(RawData!G71,$C$226:$D$229,2,1)</f>
        <v>2</v>
      </c>
      <c r="H73" s="6">
        <f>VLOOKUP(RawData!H71,$C$226:$D$229,2,1)</f>
        <v>2</v>
      </c>
      <c r="I73" s="6">
        <f>VLOOKUP(RawData!I71,$C$226:$D$229,2,1)</f>
        <v>1</v>
      </c>
      <c r="J73" s="6">
        <f>VLOOKUP(RawData!J71,$C$226:$D$229,2,1)</f>
        <v>1</v>
      </c>
      <c r="K73" s="6">
        <f>VLOOKUP(RawData!K71,$C$226:$D$229,2,1)</f>
        <v>1</v>
      </c>
      <c r="L73" s="6">
        <f>VLOOKUP(RawData!L71,$C$226:$D$229,2,1)</f>
        <v>1</v>
      </c>
      <c r="M73" s="6">
        <f>VLOOKUP(RawData!M71,$C$226:$D$229,2,1)</f>
        <v>0</v>
      </c>
      <c r="N73" s="6">
        <f>VLOOKUP(RawData!N71,$C$226:$D$229,2,1)</f>
        <v>1</v>
      </c>
      <c r="O73" s="6">
        <f>VLOOKUP(RawData!O71,$C$226:$D$229,2,1)</f>
        <v>1</v>
      </c>
      <c r="P73" s="6">
        <f>VLOOKUP(RawData!P71,$C$226:$D$229,2,1)</f>
        <v>-1</v>
      </c>
      <c r="R73" s="6">
        <f>IF(RawData!R71="Yes",1,0)</f>
        <v>0</v>
      </c>
      <c r="S73" s="6">
        <f>VLOOKUP(RawData!S71,$S$226:$T$229,2,1)</f>
        <v>0</v>
      </c>
      <c r="T73" s="6">
        <f>VLOOKUP(RawData!T71,$S$226:$T$229,2,1)</f>
        <v>0</v>
      </c>
      <c r="U73" s="6">
        <f>VLOOKUP(RawData!U71,$S$226:$T$229,2,1)</f>
        <v>1</v>
      </c>
      <c r="V73" s="6">
        <f>VLOOKUP(RawData!V71,$S$226:$T$229,2,1)</f>
        <v>1</v>
      </c>
      <c r="W73" s="6">
        <f>VLOOKUP(RawData!W71,$S$226:$T$229,2,1)</f>
        <v>2</v>
      </c>
      <c r="X73" s="6">
        <f>VLOOKUP(RawData!X71,$S$226:$T$229,2,1)</f>
        <v>0</v>
      </c>
      <c r="Y73" s="6">
        <f>VLOOKUP(RawData!Y71,$S$226:$T$229,2,1)</f>
        <v>0</v>
      </c>
      <c r="Z73" s="6">
        <f>VLOOKUP(RawData!Z71,$S$226:$T$229,2,1)</f>
        <v>2</v>
      </c>
      <c r="AA73" s="6">
        <f>VLOOKUP(RawData!AA71,$S$226:$T$229,2,1)</f>
        <v>2</v>
      </c>
      <c r="AB73" s="6">
        <f>VLOOKUP(RawData!AB71,$S$226:$T$229,2,1)</f>
        <v>-1</v>
      </c>
    </row>
    <row r="74" spans="1:28" ht="12.75">
      <c r="A74" s="9">
        <f>RawData!A72</f>
        <v>1</v>
      </c>
      <c r="B74" s="9">
        <f>RawData!B72</f>
        <v>1</v>
      </c>
      <c r="C74" s="9">
        <f>RawData!C72</f>
        <v>1</v>
      </c>
      <c r="D74" s="9">
        <f>RawData!D72</f>
        <v>1</v>
      </c>
      <c r="E74" s="9">
        <f>RawData!E72</f>
        <v>1</v>
      </c>
      <c r="F74" s="6">
        <f>VLOOKUP(RawData!F72,$C$226:$D$229,2,1)</f>
        <v>1</v>
      </c>
      <c r="G74" s="6">
        <f>VLOOKUP(RawData!G72,$C$226:$D$229,2,1)</f>
        <v>2</v>
      </c>
      <c r="H74" s="6">
        <f>VLOOKUP(RawData!H72,$C$226:$D$229,2,1)</f>
        <v>2</v>
      </c>
      <c r="I74" s="6">
        <f>VLOOKUP(RawData!I72,$C$226:$D$229,2,1)</f>
        <v>1</v>
      </c>
      <c r="J74" s="6">
        <f>VLOOKUP(RawData!J72,$C$226:$D$229,2,1)</f>
        <v>1</v>
      </c>
      <c r="K74" s="6">
        <f>VLOOKUP(RawData!K72,$C$226:$D$229,2,1)</f>
        <v>1</v>
      </c>
      <c r="L74" s="6">
        <f>VLOOKUP(RawData!L72,$C$226:$D$229,2,1)</f>
        <v>1</v>
      </c>
      <c r="M74" s="6">
        <f>VLOOKUP(RawData!M72,$C$226:$D$229,2,1)</f>
        <v>0</v>
      </c>
      <c r="N74" s="6">
        <f>VLOOKUP(RawData!N72,$C$226:$D$229,2,1)</f>
        <v>1</v>
      </c>
      <c r="O74" s="6">
        <f>VLOOKUP(RawData!O72,$C$226:$D$229,2,1)</f>
        <v>1</v>
      </c>
      <c r="P74" s="6">
        <f>VLOOKUP(RawData!P72,$C$226:$D$229,2,1)</f>
        <v>-1</v>
      </c>
      <c r="R74" s="6">
        <f>IF(RawData!R72="Yes",1,0)</f>
        <v>0</v>
      </c>
      <c r="S74" s="6">
        <f>VLOOKUP(RawData!S72,$S$226:$T$229,2,1)</f>
        <v>1</v>
      </c>
      <c r="T74" s="6">
        <f>VLOOKUP(RawData!T72,$S$226:$T$229,2,1)</f>
        <v>1</v>
      </c>
      <c r="U74" s="6">
        <f>VLOOKUP(RawData!U72,$S$226:$T$229,2,1)</f>
        <v>2</v>
      </c>
      <c r="V74" s="6">
        <f>VLOOKUP(RawData!V72,$S$226:$T$229,2,1)</f>
        <v>2</v>
      </c>
      <c r="W74" s="6">
        <f>VLOOKUP(RawData!W72,$S$226:$T$229,2,1)</f>
        <v>1</v>
      </c>
      <c r="X74" s="6">
        <f>VLOOKUP(RawData!X72,$S$226:$T$229,2,1)</f>
        <v>1</v>
      </c>
      <c r="Y74" s="6">
        <f>VLOOKUP(RawData!Y72,$S$226:$T$229,2,1)</f>
        <v>0</v>
      </c>
      <c r="Z74" s="6">
        <f>VLOOKUP(RawData!Z72,$S$226:$T$229,2,1)</f>
        <v>1</v>
      </c>
      <c r="AA74" s="6">
        <f>VLOOKUP(RawData!AA72,$S$226:$T$229,2,1)</f>
        <v>2</v>
      </c>
      <c r="AB74" s="6">
        <f>VLOOKUP(RawData!AB72,$S$226:$T$229,2,1)</f>
        <v>-1</v>
      </c>
    </row>
    <row r="75" spans="1:28" ht="12.75">
      <c r="A75" s="9">
        <f>RawData!A73</f>
        <v>1</v>
      </c>
      <c r="B75" s="9">
        <f>RawData!B73</f>
        <v>1</v>
      </c>
      <c r="C75" s="9">
        <f>RawData!C73</f>
        <v>1</v>
      </c>
      <c r="D75" s="9">
        <f>RawData!D73</f>
        <v>1</v>
      </c>
      <c r="E75" s="9">
        <f>RawData!E73</f>
        <v>1</v>
      </c>
      <c r="F75" s="6">
        <f>VLOOKUP(RawData!F73,$C$226:$D$229,2,1)</f>
        <v>1</v>
      </c>
      <c r="G75" s="6">
        <f>VLOOKUP(RawData!G73,$C$226:$D$229,2,1)</f>
        <v>0</v>
      </c>
      <c r="H75" s="6">
        <f>VLOOKUP(RawData!H73,$C$226:$D$229,2,1)</f>
        <v>2</v>
      </c>
      <c r="I75" s="6">
        <f>VLOOKUP(RawData!I73,$C$226:$D$229,2,1)</f>
        <v>1</v>
      </c>
      <c r="J75" s="6">
        <f>VLOOKUP(RawData!J73,$C$226:$D$229,2,1)</f>
        <v>2</v>
      </c>
      <c r="K75" s="6">
        <f>VLOOKUP(RawData!K73,$C$226:$D$229,2,1)</f>
        <v>1</v>
      </c>
      <c r="L75" s="6">
        <f>VLOOKUP(RawData!L73,$C$226:$D$229,2,1)</f>
        <v>1</v>
      </c>
      <c r="M75" s="6">
        <f>VLOOKUP(RawData!M73,$C$226:$D$229,2,1)</f>
        <v>0</v>
      </c>
      <c r="N75" s="6">
        <f>VLOOKUP(RawData!N73,$C$226:$D$229,2,1)</f>
        <v>0</v>
      </c>
      <c r="O75" s="6">
        <f>VLOOKUP(RawData!O73,$C$226:$D$229,2,1)</f>
        <v>1</v>
      </c>
      <c r="P75" s="6">
        <f>VLOOKUP(RawData!P73,$C$226:$D$229,2,1)</f>
        <v>-1</v>
      </c>
      <c r="R75" s="6">
        <f>IF(RawData!R73="Yes",1,0)</f>
        <v>0</v>
      </c>
      <c r="S75" s="6">
        <f>VLOOKUP(RawData!S73,$S$226:$T$229,2,1)</f>
        <v>1</v>
      </c>
      <c r="T75" s="6">
        <f>VLOOKUP(RawData!T73,$S$226:$T$229,2,1)</f>
        <v>2</v>
      </c>
      <c r="U75" s="6">
        <f>VLOOKUP(RawData!U73,$S$226:$T$229,2,1)</f>
        <v>2</v>
      </c>
      <c r="V75" s="6">
        <f>VLOOKUP(RawData!V73,$S$226:$T$229,2,1)</f>
        <v>1</v>
      </c>
      <c r="W75" s="6">
        <f>VLOOKUP(RawData!W73,$S$226:$T$229,2,1)</f>
        <v>2</v>
      </c>
      <c r="X75" s="6">
        <f>VLOOKUP(RawData!X73,$S$226:$T$229,2,1)</f>
        <v>1</v>
      </c>
      <c r="Y75" s="6">
        <f>VLOOKUP(RawData!Y73,$S$226:$T$229,2,1)</f>
        <v>0</v>
      </c>
      <c r="Z75" s="6">
        <f>VLOOKUP(RawData!Z73,$S$226:$T$229,2,1)</f>
        <v>1</v>
      </c>
      <c r="AA75" s="6">
        <f>VLOOKUP(RawData!AA73,$S$226:$T$229,2,1)</f>
        <v>1</v>
      </c>
      <c r="AB75" s="6">
        <f>VLOOKUP(RawData!AB73,$S$226:$T$229,2,1)</f>
        <v>-1</v>
      </c>
    </row>
    <row r="76" spans="1:28" ht="12.75">
      <c r="A76" s="9">
        <f>RawData!A74</f>
        <v>0</v>
      </c>
      <c r="B76" s="9">
        <f>RawData!B74</f>
        <v>0</v>
      </c>
      <c r="C76" s="9">
        <f>RawData!C74</f>
        <v>0</v>
      </c>
      <c r="D76" s="9">
        <f>RawData!D74</f>
        <v>1</v>
      </c>
      <c r="E76" s="9">
        <f>RawData!E74</f>
        <v>0</v>
      </c>
      <c r="F76" s="6">
        <f>VLOOKUP(RawData!F74,$C$226:$D$229,2,1)</f>
        <v>1</v>
      </c>
      <c r="G76" s="6">
        <f>VLOOKUP(RawData!G74,$C$226:$D$229,2,1)</f>
        <v>2</v>
      </c>
      <c r="H76" s="6">
        <f>VLOOKUP(RawData!H74,$C$226:$D$229,2,1)</f>
        <v>1</v>
      </c>
      <c r="I76" s="6">
        <f>VLOOKUP(RawData!I74,$C$226:$D$229,2,1)</f>
        <v>0</v>
      </c>
      <c r="J76" s="6">
        <f>VLOOKUP(RawData!J74,$C$226:$D$229,2,1)</f>
        <v>1</v>
      </c>
      <c r="K76" s="6">
        <f>VLOOKUP(RawData!K74,$C$226:$D$229,2,1)</f>
        <v>2</v>
      </c>
      <c r="L76" s="6">
        <f>VLOOKUP(RawData!L74,$C$226:$D$229,2,1)</f>
        <v>1</v>
      </c>
      <c r="M76" s="6">
        <f>VLOOKUP(RawData!M74,$C$226:$D$229,2,1)</f>
        <v>-1</v>
      </c>
      <c r="N76" s="6">
        <f>VLOOKUP(RawData!N74,$C$226:$D$229,2,1)</f>
        <v>1</v>
      </c>
      <c r="O76" s="6">
        <f>VLOOKUP(RawData!O74,$C$226:$D$229,2,1)</f>
        <v>1</v>
      </c>
      <c r="P76" s="6">
        <f>VLOOKUP(RawData!P74,$C$226:$D$229,2,1)</f>
        <v>-1</v>
      </c>
      <c r="R76" s="6">
        <f>IF(RawData!R74="Yes",1,0)</f>
        <v>0</v>
      </c>
      <c r="S76" s="6">
        <f>VLOOKUP(RawData!S74,$S$226:$T$229,2,1)</f>
        <v>2</v>
      </c>
      <c r="T76" s="6">
        <f>VLOOKUP(RawData!T74,$S$226:$T$229,2,1)</f>
        <v>2</v>
      </c>
      <c r="U76" s="6">
        <f>VLOOKUP(RawData!U74,$S$226:$T$229,2,1)</f>
        <v>1</v>
      </c>
      <c r="V76" s="6">
        <f>VLOOKUP(RawData!V74,$S$226:$T$229,2,1)</f>
        <v>1</v>
      </c>
      <c r="W76" s="6">
        <f>VLOOKUP(RawData!W74,$S$226:$T$229,2,1)</f>
        <v>1</v>
      </c>
      <c r="X76" s="6">
        <f>VLOOKUP(RawData!X74,$S$226:$T$229,2,1)</f>
        <v>0</v>
      </c>
      <c r="Y76" s="6">
        <f>VLOOKUP(RawData!Y74,$S$226:$T$229,2,1)</f>
        <v>1</v>
      </c>
      <c r="Z76" s="6">
        <f>VLOOKUP(RawData!Z74,$S$226:$T$229,2,1)</f>
        <v>2</v>
      </c>
      <c r="AA76" s="6">
        <f>VLOOKUP(RawData!AA74,$S$226:$T$229,2,1)</f>
        <v>0</v>
      </c>
      <c r="AB76" s="6">
        <f>VLOOKUP(RawData!AB74,$S$226:$T$229,2,1)</f>
        <v>-1</v>
      </c>
    </row>
    <row r="77" spans="1:28" ht="12.75">
      <c r="A77" s="9">
        <f>RawData!A75</f>
        <v>1</v>
      </c>
      <c r="B77" s="9">
        <f>RawData!B75</f>
        <v>1</v>
      </c>
      <c r="C77" s="9">
        <f>RawData!C75</f>
        <v>1</v>
      </c>
      <c r="D77" s="9">
        <f>RawData!D75</f>
        <v>1</v>
      </c>
      <c r="E77" s="9">
        <f>RawData!E75</f>
        <v>1</v>
      </c>
      <c r="F77" s="6">
        <f>VLOOKUP(RawData!F75,$C$226:$D$229,2,1)</f>
        <v>2</v>
      </c>
      <c r="G77" s="6">
        <f>VLOOKUP(RawData!G75,$C$226:$D$229,2,1)</f>
        <v>2</v>
      </c>
      <c r="H77" s="6">
        <f>VLOOKUP(RawData!H75,$C$226:$D$229,2,1)</f>
        <v>1</v>
      </c>
      <c r="I77" s="6">
        <f>VLOOKUP(RawData!I75,$C$226:$D$229,2,1)</f>
        <v>1</v>
      </c>
      <c r="J77" s="6">
        <f>VLOOKUP(RawData!J75,$C$226:$D$229,2,1)</f>
        <v>2</v>
      </c>
      <c r="K77" s="6">
        <f>VLOOKUP(RawData!K75,$C$226:$D$229,2,1)</f>
        <v>1</v>
      </c>
      <c r="L77" s="6">
        <f>VLOOKUP(RawData!L75,$C$226:$D$229,2,1)</f>
        <v>0</v>
      </c>
      <c r="M77" s="6">
        <f>VLOOKUP(RawData!M75,$C$226:$D$229,2,1)</f>
        <v>1</v>
      </c>
      <c r="N77" s="6">
        <f>VLOOKUP(RawData!N75,$C$226:$D$229,2,1)</f>
        <v>1</v>
      </c>
      <c r="O77" s="6">
        <f>VLOOKUP(RawData!O75,$C$226:$D$229,2,1)</f>
        <v>2</v>
      </c>
      <c r="P77" s="6">
        <f>VLOOKUP(RawData!P75,$C$226:$D$229,2,1)</f>
        <v>-1</v>
      </c>
      <c r="R77" s="6">
        <f>IF(RawData!R75="Yes",1,0)</f>
        <v>0</v>
      </c>
      <c r="S77" s="6">
        <f>VLOOKUP(RawData!S75,$S$226:$T$229,2,1)</f>
        <v>1</v>
      </c>
      <c r="T77" s="6">
        <f>VLOOKUP(RawData!T75,$S$226:$T$229,2,1)</f>
        <v>2</v>
      </c>
      <c r="U77" s="6">
        <f>VLOOKUP(RawData!U75,$S$226:$T$229,2,1)</f>
        <v>2</v>
      </c>
      <c r="V77" s="6">
        <f>VLOOKUP(RawData!V75,$S$226:$T$229,2,1)</f>
        <v>1</v>
      </c>
      <c r="W77" s="6">
        <f>VLOOKUP(RawData!W75,$S$226:$T$229,2,1)</f>
        <v>2</v>
      </c>
      <c r="X77" s="6">
        <f>VLOOKUP(RawData!X75,$S$226:$T$229,2,1)</f>
        <v>1</v>
      </c>
      <c r="Y77" s="6">
        <f>VLOOKUP(RawData!Y75,$S$226:$T$229,2,1)</f>
        <v>1</v>
      </c>
      <c r="Z77" s="6">
        <f>VLOOKUP(RawData!Z75,$S$226:$T$229,2,1)</f>
        <v>2</v>
      </c>
      <c r="AA77" s="6">
        <f>VLOOKUP(RawData!AA75,$S$226:$T$229,2,1)</f>
        <v>1</v>
      </c>
      <c r="AB77" s="6">
        <f>VLOOKUP(RawData!AB75,$S$226:$T$229,2,1)</f>
        <v>-1</v>
      </c>
    </row>
    <row r="78" spans="1:28" ht="12.75">
      <c r="A78" s="9">
        <f>RawData!A76</f>
        <v>1</v>
      </c>
      <c r="B78" s="9">
        <f>RawData!B76</f>
        <v>1</v>
      </c>
      <c r="C78" s="9">
        <f>RawData!C76</f>
        <v>1</v>
      </c>
      <c r="D78" s="9">
        <f>RawData!D76</f>
        <v>0</v>
      </c>
      <c r="E78" s="9">
        <f>RawData!E76</f>
        <v>0</v>
      </c>
      <c r="F78" s="6">
        <f>VLOOKUP(RawData!F76,$C$226:$D$229,2,1)</f>
        <v>-1</v>
      </c>
      <c r="G78" s="6">
        <f>VLOOKUP(RawData!G76,$C$226:$D$229,2,1)</f>
        <v>1</v>
      </c>
      <c r="H78" s="6">
        <f>VLOOKUP(RawData!H76,$C$226:$D$229,2,1)</f>
        <v>-1</v>
      </c>
      <c r="I78" s="6">
        <f>VLOOKUP(RawData!I76,$C$226:$D$229,2,1)</f>
        <v>1</v>
      </c>
      <c r="J78" s="6">
        <f>VLOOKUP(RawData!J76,$C$226:$D$229,2,1)</f>
        <v>1</v>
      </c>
      <c r="K78" s="6">
        <f>VLOOKUP(RawData!K76,$C$226:$D$229,2,1)</f>
        <v>-1</v>
      </c>
      <c r="L78" s="6">
        <f>VLOOKUP(RawData!L76,$C$226:$D$229,2,1)</f>
        <v>2</v>
      </c>
      <c r="M78" s="6">
        <f>VLOOKUP(RawData!M76,$C$226:$D$229,2,1)</f>
        <v>-1</v>
      </c>
      <c r="N78" s="6">
        <f>VLOOKUP(RawData!N76,$C$226:$D$229,2,1)</f>
        <v>1</v>
      </c>
      <c r="O78" s="6">
        <f>VLOOKUP(RawData!O76,$C$226:$D$229,2,1)</f>
        <v>-1</v>
      </c>
      <c r="P78" s="6">
        <f>VLOOKUP(RawData!P76,$C$226:$D$229,2,1)</f>
        <v>-1</v>
      </c>
      <c r="R78" s="6">
        <f>IF(RawData!R76="Yes",1,0)</f>
        <v>0</v>
      </c>
      <c r="S78" s="6">
        <f>VLOOKUP(RawData!S76,$S$226:$T$229,2,1)</f>
        <v>2</v>
      </c>
      <c r="T78" s="6">
        <f>VLOOKUP(RawData!T76,$S$226:$T$229,2,1)</f>
        <v>1</v>
      </c>
      <c r="U78" s="6">
        <f>VLOOKUP(RawData!U76,$S$226:$T$229,2,1)</f>
        <v>1</v>
      </c>
      <c r="V78" s="6">
        <f>VLOOKUP(RawData!V76,$S$226:$T$229,2,1)</f>
        <v>0</v>
      </c>
      <c r="W78" s="6">
        <f>VLOOKUP(RawData!W76,$S$226:$T$229,2,1)</f>
        <v>0</v>
      </c>
      <c r="X78" s="6">
        <f>VLOOKUP(RawData!X76,$S$226:$T$229,2,1)</f>
        <v>1</v>
      </c>
      <c r="Y78" s="6">
        <f>VLOOKUP(RawData!Y76,$S$226:$T$229,2,1)</f>
        <v>1</v>
      </c>
      <c r="Z78" s="6">
        <f>VLOOKUP(RawData!Z76,$S$226:$T$229,2,1)</f>
        <v>0</v>
      </c>
      <c r="AA78" s="6">
        <f>VLOOKUP(RawData!AA76,$S$226:$T$229,2,1)</f>
        <v>1</v>
      </c>
      <c r="AB78" s="6">
        <f>VLOOKUP(RawData!AB76,$S$226:$T$229,2,1)</f>
        <v>-1</v>
      </c>
    </row>
    <row r="79" spans="1:28" ht="12.75">
      <c r="A79" s="9">
        <f>RawData!A77</f>
        <v>1</v>
      </c>
      <c r="B79" s="9">
        <f>RawData!B77</f>
        <v>1</v>
      </c>
      <c r="C79" s="9">
        <f>RawData!C77</f>
        <v>1</v>
      </c>
      <c r="D79" s="9">
        <f>RawData!D77</f>
        <v>1</v>
      </c>
      <c r="E79" s="9">
        <f>RawData!E77</f>
        <v>1</v>
      </c>
      <c r="F79" s="6">
        <f>VLOOKUP(RawData!F77,$C$226:$D$229,2,1)</f>
        <v>1</v>
      </c>
      <c r="G79" s="6">
        <f>VLOOKUP(RawData!G77,$C$226:$D$229,2,1)</f>
        <v>1</v>
      </c>
      <c r="H79" s="6">
        <f>VLOOKUP(RawData!H77,$C$226:$D$229,2,1)</f>
        <v>2</v>
      </c>
      <c r="I79" s="6">
        <f>VLOOKUP(RawData!I77,$C$226:$D$229,2,1)</f>
        <v>1</v>
      </c>
      <c r="J79" s="6">
        <f>VLOOKUP(RawData!J77,$C$226:$D$229,2,1)</f>
        <v>0</v>
      </c>
      <c r="K79" s="6">
        <f>VLOOKUP(RawData!K77,$C$226:$D$229,2,1)</f>
        <v>2</v>
      </c>
      <c r="L79" s="6">
        <f>VLOOKUP(RawData!L77,$C$226:$D$229,2,1)</f>
        <v>2</v>
      </c>
      <c r="M79" s="6">
        <f>VLOOKUP(RawData!M77,$C$226:$D$229,2,1)</f>
        <v>0</v>
      </c>
      <c r="N79" s="6">
        <f>VLOOKUP(RawData!N77,$C$226:$D$229,2,1)</f>
        <v>1</v>
      </c>
      <c r="O79" s="6">
        <f>VLOOKUP(RawData!O77,$C$226:$D$229,2,1)</f>
        <v>2</v>
      </c>
      <c r="P79" s="6">
        <f>VLOOKUP(RawData!P77,$C$226:$D$229,2,1)</f>
        <v>-1</v>
      </c>
      <c r="R79" s="6">
        <f>IF(RawData!R77="Yes",1,0)</f>
        <v>0</v>
      </c>
      <c r="S79" s="6">
        <f>VLOOKUP(RawData!S77,$S$226:$T$229,2,1)</f>
        <v>0</v>
      </c>
      <c r="T79" s="6">
        <f>VLOOKUP(RawData!T77,$S$226:$T$229,2,1)</f>
        <v>1</v>
      </c>
      <c r="U79" s="6">
        <f>VLOOKUP(RawData!U77,$S$226:$T$229,2,1)</f>
        <v>1</v>
      </c>
      <c r="V79" s="6">
        <f>VLOOKUP(RawData!V77,$S$226:$T$229,2,1)</f>
        <v>1</v>
      </c>
      <c r="W79" s="6">
        <f>VLOOKUP(RawData!W77,$S$226:$T$229,2,1)</f>
        <v>1</v>
      </c>
      <c r="X79" s="6">
        <f>VLOOKUP(RawData!X77,$S$226:$T$229,2,1)</f>
        <v>2</v>
      </c>
      <c r="Y79" s="6">
        <f>VLOOKUP(RawData!Y77,$S$226:$T$229,2,1)</f>
        <v>1</v>
      </c>
      <c r="Z79" s="6">
        <f>VLOOKUP(RawData!Z77,$S$226:$T$229,2,1)</f>
        <v>2</v>
      </c>
      <c r="AA79" s="6">
        <f>VLOOKUP(RawData!AA77,$S$226:$T$229,2,1)</f>
        <v>1</v>
      </c>
      <c r="AB79" s="6">
        <f>VLOOKUP(RawData!AB77,$S$226:$T$229,2,1)</f>
        <v>-1</v>
      </c>
    </row>
    <row r="80" spans="1:28" ht="12.75">
      <c r="A80" s="9">
        <f>RawData!A78</f>
        <v>1</v>
      </c>
      <c r="B80" s="9">
        <f>RawData!B78</f>
        <v>1</v>
      </c>
      <c r="C80" s="9">
        <f>RawData!C78</f>
        <v>0</v>
      </c>
      <c r="D80" s="9">
        <f>RawData!D78</f>
        <v>0</v>
      </c>
      <c r="E80" s="9">
        <f>RawData!E78</f>
        <v>1</v>
      </c>
      <c r="F80" s="6">
        <f>VLOOKUP(RawData!F78,$C$226:$D$229,2,1)</f>
        <v>2</v>
      </c>
      <c r="G80" s="6">
        <f>VLOOKUP(RawData!G78,$C$226:$D$229,2,1)</f>
        <v>0</v>
      </c>
      <c r="H80" s="6">
        <f>VLOOKUP(RawData!H78,$C$226:$D$229,2,1)</f>
        <v>1</v>
      </c>
      <c r="I80" s="6">
        <f>VLOOKUP(RawData!I78,$C$226:$D$229,2,1)</f>
        <v>1</v>
      </c>
      <c r="J80" s="6">
        <f>VLOOKUP(RawData!J78,$C$226:$D$229,2,1)</f>
        <v>1</v>
      </c>
      <c r="K80" s="6">
        <f>VLOOKUP(RawData!K78,$C$226:$D$229,2,1)</f>
        <v>1</v>
      </c>
      <c r="L80" s="6">
        <f>VLOOKUP(RawData!L78,$C$226:$D$229,2,1)</f>
        <v>2</v>
      </c>
      <c r="M80" s="6">
        <f>VLOOKUP(RawData!M78,$C$226:$D$229,2,1)</f>
        <v>0</v>
      </c>
      <c r="N80" s="6">
        <f>VLOOKUP(RawData!N78,$C$226:$D$229,2,1)</f>
        <v>1</v>
      </c>
      <c r="O80" s="6">
        <f>VLOOKUP(RawData!O78,$C$226:$D$229,2,1)</f>
        <v>0</v>
      </c>
      <c r="P80" s="6">
        <f>VLOOKUP(RawData!P78,$C$226:$D$229,2,1)</f>
        <v>-1</v>
      </c>
      <c r="R80" s="6">
        <f>IF(RawData!R78="Yes",1,0)</f>
        <v>0</v>
      </c>
      <c r="S80" s="6">
        <f>VLOOKUP(RawData!S78,$S$226:$T$229,2,1)</f>
        <v>2</v>
      </c>
      <c r="T80" s="6">
        <f>VLOOKUP(RawData!T78,$S$226:$T$229,2,1)</f>
        <v>1</v>
      </c>
      <c r="U80" s="6">
        <f>VLOOKUP(RawData!U78,$S$226:$T$229,2,1)</f>
        <v>0</v>
      </c>
      <c r="V80" s="6">
        <f>VLOOKUP(RawData!V78,$S$226:$T$229,2,1)</f>
        <v>1</v>
      </c>
      <c r="W80" s="6">
        <f>VLOOKUP(RawData!W78,$S$226:$T$229,2,1)</f>
        <v>2</v>
      </c>
      <c r="X80" s="6">
        <f>VLOOKUP(RawData!X78,$S$226:$T$229,2,1)</f>
        <v>0</v>
      </c>
      <c r="Y80" s="6">
        <f>VLOOKUP(RawData!Y78,$S$226:$T$229,2,1)</f>
        <v>1</v>
      </c>
      <c r="Z80" s="6">
        <f>VLOOKUP(RawData!Z78,$S$226:$T$229,2,1)</f>
        <v>1</v>
      </c>
      <c r="AA80" s="6">
        <f>VLOOKUP(RawData!AA78,$S$226:$T$229,2,1)</f>
        <v>2</v>
      </c>
      <c r="AB80" s="6">
        <f>VLOOKUP(RawData!AB78,$S$226:$T$229,2,1)</f>
        <v>-1</v>
      </c>
    </row>
    <row r="81" spans="1:28" ht="12.75">
      <c r="A81" s="9">
        <f>RawData!A79</f>
        <v>1</v>
      </c>
      <c r="B81" s="9">
        <f>RawData!B79</f>
        <v>0</v>
      </c>
      <c r="C81" s="9">
        <f>RawData!C79</f>
        <v>1</v>
      </c>
      <c r="D81" s="9">
        <f>RawData!D79</f>
        <v>1</v>
      </c>
      <c r="E81" s="9">
        <f>RawData!E79</f>
        <v>1</v>
      </c>
      <c r="F81" s="6">
        <f>VLOOKUP(RawData!F79,$C$226:$D$229,2,1)</f>
        <v>1</v>
      </c>
      <c r="G81" s="6">
        <f>VLOOKUP(RawData!G79,$C$226:$D$229,2,1)</f>
        <v>1</v>
      </c>
      <c r="H81" s="6">
        <f>VLOOKUP(RawData!H79,$C$226:$D$229,2,1)</f>
        <v>2</v>
      </c>
      <c r="I81" s="6">
        <f>VLOOKUP(RawData!I79,$C$226:$D$229,2,1)</f>
        <v>1</v>
      </c>
      <c r="J81" s="6">
        <f>VLOOKUP(RawData!J79,$C$226:$D$229,2,1)</f>
        <v>2</v>
      </c>
      <c r="K81" s="6">
        <f>VLOOKUP(RawData!K79,$C$226:$D$229,2,1)</f>
        <v>1</v>
      </c>
      <c r="L81" s="6">
        <f>VLOOKUP(RawData!L79,$C$226:$D$229,2,1)</f>
        <v>2</v>
      </c>
      <c r="M81" s="6">
        <f>VLOOKUP(RawData!M79,$C$226:$D$229,2,1)</f>
        <v>1</v>
      </c>
      <c r="N81" s="6">
        <f>VLOOKUP(RawData!N79,$C$226:$D$229,2,1)</f>
        <v>1</v>
      </c>
      <c r="O81" s="6">
        <f>VLOOKUP(RawData!O79,$C$226:$D$229,2,1)</f>
        <v>2</v>
      </c>
      <c r="P81" s="6">
        <f>VLOOKUP(RawData!P79,$C$226:$D$229,2,1)</f>
        <v>-1</v>
      </c>
      <c r="R81" s="6">
        <f>IF(RawData!R79="Yes",1,0)</f>
        <v>0</v>
      </c>
      <c r="S81" s="6">
        <f>VLOOKUP(RawData!S79,$S$226:$T$229,2,1)</f>
        <v>0</v>
      </c>
      <c r="T81" s="6">
        <f>VLOOKUP(RawData!T79,$S$226:$T$229,2,1)</f>
        <v>2</v>
      </c>
      <c r="U81" s="6">
        <f>VLOOKUP(RawData!U79,$S$226:$T$229,2,1)</f>
        <v>2</v>
      </c>
      <c r="V81" s="6">
        <f>VLOOKUP(RawData!V79,$S$226:$T$229,2,1)</f>
        <v>1</v>
      </c>
      <c r="W81" s="6">
        <f>VLOOKUP(RawData!W79,$S$226:$T$229,2,1)</f>
        <v>1</v>
      </c>
      <c r="X81" s="6">
        <f>VLOOKUP(RawData!X79,$S$226:$T$229,2,1)</f>
        <v>2</v>
      </c>
      <c r="Y81" s="6">
        <f>VLOOKUP(RawData!Y79,$S$226:$T$229,2,1)</f>
        <v>1</v>
      </c>
      <c r="Z81" s="6">
        <f>VLOOKUP(RawData!Z79,$S$226:$T$229,2,1)</f>
        <v>2</v>
      </c>
      <c r="AA81" s="6">
        <f>VLOOKUP(RawData!AA79,$S$226:$T$229,2,1)</f>
        <v>2</v>
      </c>
      <c r="AB81" s="6">
        <f>VLOOKUP(RawData!AB79,$S$226:$T$229,2,1)</f>
        <v>-1</v>
      </c>
    </row>
    <row r="82" spans="1:28" ht="12.75">
      <c r="A82" s="9">
        <f>RawData!A80</f>
        <v>1</v>
      </c>
      <c r="B82" s="9">
        <f>RawData!B80</f>
        <v>0</v>
      </c>
      <c r="C82" s="9">
        <f>RawData!C80</f>
        <v>1</v>
      </c>
      <c r="D82" s="9">
        <f>RawData!D80</f>
        <v>1</v>
      </c>
      <c r="E82" s="9">
        <f>RawData!E80</f>
        <v>1</v>
      </c>
      <c r="F82" s="6">
        <f>VLOOKUP(RawData!F80,$C$226:$D$229,2,1)</f>
        <v>1</v>
      </c>
      <c r="G82" s="6">
        <f>VLOOKUP(RawData!G80,$C$226:$D$229,2,1)</f>
        <v>0</v>
      </c>
      <c r="H82" s="6">
        <f>VLOOKUP(RawData!H80,$C$226:$D$229,2,1)</f>
        <v>1</v>
      </c>
      <c r="I82" s="6">
        <f>VLOOKUP(RawData!I80,$C$226:$D$229,2,1)</f>
        <v>1</v>
      </c>
      <c r="J82" s="6">
        <f>VLOOKUP(RawData!J80,$C$226:$D$229,2,1)</f>
        <v>2</v>
      </c>
      <c r="K82" s="6">
        <f>VLOOKUP(RawData!K80,$C$226:$D$229,2,1)</f>
        <v>1</v>
      </c>
      <c r="L82" s="6">
        <f>VLOOKUP(RawData!L80,$C$226:$D$229,2,1)</f>
        <v>2</v>
      </c>
      <c r="M82" s="6">
        <f>VLOOKUP(RawData!M80,$C$226:$D$229,2,1)</f>
        <v>2</v>
      </c>
      <c r="N82" s="6">
        <f>VLOOKUP(RawData!N80,$C$226:$D$229,2,1)</f>
        <v>1</v>
      </c>
      <c r="O82" s="6">
        <f>VLOOKUP(RawData!O80,$C$226:$D$229,2,1)</f>
        <v>2</v>
      </c>
      <c r="P82" s="6">
        <f>VLOOKUP(RawData!P80,$C$226:$D$229,2,1)</f>
        <v>-1</v>
      </c>
      <c r="R82" s="6">
        <f>IF(RawData!R80="Yes",1,0)</f>
        <v>0</v>
      </c>
      <c r="S82" s="6">
        <f>VLOOKUP(RawData!S80,$S$226:$T$229,2,1)</f>
        <v>1</v>
      </c>
      <c r="T82" s="6">
        <f>VLOOKUP(RawData!T80,$S$226:$T$229,2,1)</f>
        <v>2</v>
      </c>
      <c r="U82" s="6">
        <f>VLOOKUP(RawData!U80,$S$226:$T$229,2,1)</f>
        <v>0</v>
      </c>
      <c r="V82" s="6">
        <f>VLOOKUP(RawData!V80,$S$226:$T$229,2,1)</f>
        <v>1</v>
      </c>
      <c r="W82" s="6">
        <f>VLOOKUP(RawData!W80,$S$226:$T$229,2,1)</f>
        <v>2</v>
      </c>
      <c r="X82" s="6">
        <f>VLOOKUP(RawData!X80,$S$226:$T$229,2,1)</f>
        <v>1</v>
      </c>
      <c r="Y82" s="6">
        <f>VLOOKUP(RawData!Y80,$S$226:$T$229,2,1)</f>
        <v>1</v>
      </c>
      <c r="Z82" s="6">
        <f>VLOOKUP(RawData!Z80,$S$226:$T$229,2,1)</f>
        <v>2</v>
      </c>
      <c r="AA82" s="6">
        <f>VLOOKUP(RawData!AA80,$S$226:$T$229,2,1)</f>
        <v>2</v>
      </c>
      <c r="AB82" s="6">
        <f>VLOOKUP(RawData!AB80,$S$226:$T$229,2,1)</f>
        <v>-1</v>
      </c>
    </row>
    <row r="83" spans="1:28" ht="12.75">
      <c r="A83" s="9">
        <f>RawData!A81</f>
        <v>1</v>
      </c>
      <c r="B83" s="9">
        <f>RawData!B81</f>
        <v>1</v>
      </c>
      <c r="C83" s="9">
        <f>RawData!C81</f>
        <v>1</v>
      </c>
      <c r="D83" s="9">
        <f>RawData!D81</f>
        <v>0</v>
      </c>
      <c r="E83" s="9">
        <f>RawData!E81</f>
        <v>1</v>
      </c>
      <c r="F83" s="6">
        <f>VLOOKUP(RawData!F81,$C$226:$D$229,2,1)</f>
        <v>1</v>
      </c>
      <c r="G83" s="6">
        <f>VLOOKUP(RawData!G81,$C$226:$D$229,2,1)</f>
        <v>0</v>
      </c>
      <c r="H83" s="6">
        <f>VLOOKUP(RawData!H81,$C$226:$D$229,2,1)</f>
        <v>1</v>
      </c>
      <c r="I83" s="6">
        <f>VLOOKUP(RawData!I81,$C$226:$D$229,2,1)</f>
        <v>1</v>
      </c>
      <c r="J83" s="6">
        <f>VLOOKUP(RawData!J81,$C$226:$D$229,2,1)</f>
        <v>1</v>
      </c>
      <c r="K83" s="6">
        <f>VLOOKUP(RawData!K81,$C$226:$D$229,2,1)</f>
        <v>1</v>
      </c>
      <c r="L83" s="6">
        <f>VLOOKUP(RawData!L81,$C$226:$D$229,2,1)</f>
        <v>1</v>
      </c>
      <c r="M83" s="6">
        <f>VLOOKUP(RawData!M81,$C$226:$D$229,2,1)</f>
        <v>0</v>
      </c>
      <c r="N83" s="6">
        <f>VLOOKUP(RawData!N81,$C$226:$D$229,2,1)</f>
        <v>1</v>
      </c>
      <c r="O83" s="6">
        <f>VLOOKUP(RawData!O81,$C$226:$D$229,2,1)</f>
        <v>1</v>
      </c>
      <c r="P83" s="6">
        <f>VLOOKUP(RawData!P81,$C$226:$D$229,2,1)</f>
        <v>-1</v>
      </c>
      <c r="R83" s="6">
        <f>IF(RawData!R81="Yes",1,0)</f>
        <v>0</v>
      </c>
      <c r="S83" s="6">
        <f>VLOOKUP(RawData!S81,$S$226:$T$229,2,1)</f>
        <v>0</v>
      </c>
      <c r="T83" s="6">
        <f>VLOOKUP(RawData!T81,$S$226:$T$229,2,1)</f>
        <v>1</v>
      </c>
      <c r="U83" s="6">
        <f>VLOOKUP(RawData!U81,$S$226:$T$229,2,1)</f>
        <v>2</v>
      </c>
      <c r="V83" s="6">
        <f>VLOOKUP(RawData!V81,$S$226:$T$229,2,1)</f>
        <v>1</v>
      </c>
      <c r="W83" s="6">
        <f>VLOOKUP(RawData!W81,$S$226:$T$229,2,1)</f>
        <v>2</v>
      </c>
      <c r="X83" s="6">
        <f>VLOOKUP(RawData!X81,$S$226:$T$229,2,1)</f>
        <v>0</v>
      </c>
      <c r="Y83" s="6">
        <f>VLOOKUP(RawData!Y81,$S$226:$T$229,2,1)</f>
        <v>0</v>
      </c>
      <c r="Z83" s="6">
        <f>VLOOKUP(RawData!Z81,$S$226:$T$229,2,1)</f>
        <v>1</v>
      </c>
      <c r="AA83" s="6">
        <f>VLOOKUP(RawData!AA81,$S$226:$T$229,2,1)</f>
        <v>0</v>
      </c>
      <c r="AB83" s="6">
        <f>VLOOKUP(RawData!AB81,$S$226:$T$229,2,1)</f>
        <v>-1</v>
      </c>
    </row>
    <row r="84" spans="1:28" ht="12.75">
      <c r="A84" s="9">
        <f>RawData!A82</f>
        <v>1</v>
      </c>
      <c r="B84" s="9">
        <f>RawData!B82</f>
        <v>1</v>
      </c>
      <c r="C84" s="9">
        <f>RawData!C82</f>
        <v>1</v>
      </c>
      <c r="D84" s="9">
        <f>RawData!D82</f>
        <v>1</v>
      </c>
      <c r="E84" s="9">
        <f>RawData!E82</f>
        <v>1</v>
      </c>
      <c r="F84" s="6">
        <f>VLOOKUP(RawData!F82,$C$226:$D$229,2,1)</f>
        <v>2</v>
      </c>
      <c r="G84" s="6">
        <f>VLOOKUP(RawData!G82,$C$226:$D$229,2,1)</f>
        <v>1</v>
      </c>
      <c r="H84" s="6">
        <f>VLOOKUP(RawData!H82,$C$226:$D$229,2,1)</f>
        <v>1</v>
      </c>
      <c r="I84" s="6">
        <f>VLOOKUP(RawData!I82,$C$226:$D$229,2,1)</f>
        <v>1</v>
      </c>
      <c r="J84" s="6">
        <f>VLOOKUP(RawData!J82,$C$226:$D$229,2,1)</f>
        <v>2</v>
      </c>
      <c r="K84" s="6">
        <f>VLOOKUP(RawData!K82,$C$226:$D$229,2,1)</f>
        <v>1</v>
      </c>
      <c r="L84" s="6">
        <f>VLOOKUP(RawData!L82,$C$226:$D$229,2,1)</f>
        <v>2</v>
      </c>
      <c r="M84" s="6">
        <f>VLOOKUP(RawData!M82,$C$226:$D$229,2,1)</f>
        <v>1</v>
      </c>
      <c r="N84" s="6">
        <f>VLOOKUP(RawData!N82,$C$226:$D$229,2,1)</f>
        <v>2</v>
      </c>
      <c r="O84" s="6">
        <f>VLOOKUP(RawData!O82,$C$226:$D$229,2,1)</f>
        <v>2</v>
      </c>
      <c r="P84" s="6">
        <f>VLOOKUP(RawData!P82,$C$226:$D$229,2,1)</f>
        <v>-1</v>
      </c>
      <c r="R84" s="6">
        <f>IF(RawData!R82="Yes",1,0)</f>
        <v>0</v>
      </c>
      <c r="S84" s="6">
        <f>VLOOKUP(RawData!S82,$S$226:$T$229,2,1)</f>
        <v>0</v>
      </c>
      <c r="T84" s="6">
        <f>VLOOKUP(RawData!T82,$S$226:$T$229,2,1)</f>
        <v>0</v>
      </c>
      <c r="U84" s="6">
        <f>VLOOKUP(RawData!U82,$S$226:$T$229,2,1)</f>
        <v>1</v>
      </c>
      <c r="V84" s="6">
        <f>VLOOKUP(RawData!V82,$S$226:$T$229,2,1)</f>
        <v>0</v>
      </c>
      <c r="W84" s="6">
        <f>VLOOKUP(RawData!W82,$S$226:$T$229,2,1)</f>
        <v>2</v>
      </c>
      <c r="X84" s="6">
        <f>VLOOKUP(RawData!X82,$S$226:$T$229,2,1)</f>
        <v>2</v>
      </c>
      <c r="Y84" s="6">
        <f>VLOOKUP(RawData!Y82,$S$226:$T$229,2,1)</f>
        <v>1</v>
      </c>
      <c r="Z84" s="6">
        <f>VLOOKUP(RawData!Z82,$S$226:$T$229,2,1)</f>
        <v>0</v>
      </c>
      <c r="AA84" s="6">
        <f>VLOOKUP(RawData!AA82,$S$226:$T$229,2,1)</f>
        <v>2</v>
      </c>
      <c r="AB84" s="6">
        <f>VLOOKUP(RawData!AB82,$S$226:$T$229,2,1)</f>
        <v>-1</v>
      </c>
    </row>
    <row r="85" spans="1:28" ht="12.75">
      <c r="A85" s="9">
        <f>RawData!A83</f>
        <v>1</v>
      </c>
      <c r="B85" s="9">
        <f>RawData!B83</f>
        <v>0</v>
      </c>
      <c r="C85" s="9">
        <f>RawData!C83</f>
        <v>1</v>
      </c>
      <c r="D85" s="9">
        <f>RawData!D83</f>
        <v>1</v>
      </c>
      <c r="E85" s="9">
        <f>RawData!E83</f>
        <v>1</v>
      </c>
      <c r="F85" s="6">
        <f>VLOOKUP(RawData!F83,$C$226:$D$229,2,1)</f>
        <v>2</v>
      </c>
      <c r="G85" s="6">
        <f>VLOOKUP(RawData!G83,$C$226:$D$229,2,1)</f>
        <v>2</v>
      </c>
      <c r="H85" s="6">
        <f>VLOOKUP(RawData!H83,$C$226:$D$229,2,1)</f>
        <v>2</v>
      </c>
      <c r="I85" s="6">
        <f>VLOOKUP(RawData!I83,$C$226:$D$229,2,1)</f>
        <v>2</v>
      </c>
      <c r="J85" s="6">
        <f>VLOOKUP(RawData!J83,$C$226:$D$229,2,1)</f>
        <v>2</v>
      </c>
      <c r="K85" s="6">
        <f>VLOOKUP(RawData!K83,$C$226:$D$229,2,1)</f>
        <v>2</v>
      </c>
      <c r="L85" s="6">
        <f>VLOOKUP(RawData!L83,$C$226:$D$229,2,1)</f>
        <v>2</v>
      </c>
      <c r="M85" s="6">
        <f>VLOOKUP(RawData!M83,$C$226:$D$229,2,1)</f>
        <v>2</v>
      </c>
      <c r="N85" s="6">
        <f>VLOOKUP(RawData!N83,$C$226:$D$229,2,1)</f>
        <v>2</v>
      </c>
      <c r="O85" s="6">
        <f>VLOOKUP(RawData!O83,$C$226:$D$229,2,1)</f>
        <v>2</v>
      </c>
      <c r="P85" s="6">
        <f>VLOOKUP(RawData!P83,$C$226:$D$229,2,1)</f>
        <v>2</v>
      </c>
      <c r="R85" s="6">
        <f>IF(RawData!R83="Yes",1,0)</f>
        <v>0</v>
      </c>
      <c r="S85" s="6">
        <f>VLOOKUP(RawData!S83,$S$226:$T$229,2,1)</f>
        <v>2</v>
      </c>
      <c r="T85" s="6">
        <f>VLOOKUP(RawData!T83,$S$226:$T$229,2,1)</f>
        <v>2</v>
      </c>
      <c r="U85" s="6">
        <f>VLOOKUP(RawData!U83,$S$226:$T$229,2,1)</f>
        <v>2</v>
      </c>
      <c r="V85" s="6">
        <f>VLOOKUP(RawData!V83,$S$226:$T$229,2,1)</f>
        <v>1</v>
      </c>
      <c r="W85" s="6">
        <f>VLOOKUP(RawData!W83,$S$226:$T$229,2,1)</f>
        <v>2</v>
      </c>
      <c r="X85" s="6">
        <f>VLOOKUP(RawData!X83,$S$226:$T$229,2,1)</f>
        <v>2</v>
      </c>
      <c r="Y85" s="6">
        <f>VLOOKUP(RawData!Y83,$S$226:$T$229,2,1)</f>
        <v>1</v>
      </c>
      <c r="Z85" s="6">
        <f>VLOOKUP(RawData!Z83,$S$226:$T$229,2,1)</f>
        <v>1</v>
      </c>
      <c r="AA85" s="6">
        <f>VLOOKUP(RawData!AA83,$S$226:$T$229,2,1)</f>
        <v>2</v>
      </c>
      <c r="AB85" s="6">
        <f>VLOOKUP(RawData!AB83,$S$226:$T$229,2,1)</f>
        <v>-1</v>
      </c>
    </row>
    <row r="86" spans="1:28" ht="12.75">
      <c r="A86" s="9">
        <f>RawData!A84</f>
        <v>1</v>
      </c>
      <c r="B86" s="9">
        <f>RawData!B84</f>
        <v>1</v>
      </c>
      <c r="C86" s="9">
        <f>RawData!C84</f>
        <v>1</v>
      </c>
      <c r="D86" s="9">
        <f>RawData!D84</f>
        <v>1</v>
      </c>
      <c r="E86" s="9">
        <f>RawData!E84</f>
        <v>0</v>
      </c>
      <c r="F86" s="6">
        <f>VLOOKUP(RawData!F84,$C$226:$D$229,2,1)</f>
        <v>1</v>
      </c>
      <c r="G86" s="6">
        <f>VLOOKUP(RawData!G84,$C$226:$D$229,2,1)</f>
        <v>1</v>
      </c>
      <c r="H86" s="6">
        <f>VLOOKUP(RawData!H84,$C$226:$D$229,2,1)</f>
        <v>2</v>
      </c>
      <c r="I86" s="6">
        <f>VLOOKUP(RawData!I84,$C$226:$D$229,2,1)</f>
        <v>1</v>
      </c>
      <c r="J86" s="6">
        <f>VLOOKUP(RawData!J84,$C$226:$D$229,2,1)</f>
        <v>1</v>
      </c>
      <c r="K86" s="6">
        <f>VLOOKUP(RawData!K84,$C$226:$D$229,2,1)</f>
        <v>2</v>
      </c>
      <c r="L86" s="6">
        <f>VLOOKUP(RawData!L84,$C$226:$D$229,2,1)</f>
        <v>2</v>
      </c>
      <c r="M86" s="6">
        <f>VLOOKUP(RawData!M84,$C$226:$D$229,2,1)</f>
        <v>1</v>
      </c>
      <c r="N86" s="6">
        <f>VLOOKUP(RawData!N84,$C$226:$D$229,2,1)</f>
        <v>2</v>
      </c>
      <c r="O86" s="6">
        <f>VLOOKUP(RawData!O84,$C$226:$D$229,2,1)</f>
        <v>1</v>
      </c>
      <c r="P86" s="6">
        <f>VLOOKUP(RawData!P84,$C$226:$D$229,2,1)</f>
        <v>0</v>
      </c>
      <c r="R86" s="6">
        <f>IF(RawData!R84="Yes",1,0)</f>
        <v>0</v>
      </c>
      <c r="S86" s="6">
        <f>VLOOKUP(RawData!S84,$S$226:$T$229,2,1)</f>
        <v>2</v>
      </c>
      <c r="T86" s="6">
        <f>VLOOKUP(RawData!T84,$S$226:$T$229,2,1)</f>
        <v>2</v>
      </c>
      <c r="U86" s="6">
        <f>VLOOKUP(RawData!U84,$S$226:$T$229,2,1)</f>
        <v>1</v>
      </c>
      <c r="V86" s="6">
        <f>VLOOKUP(RawData!V84,$S$226:$T$229,2,1)</f>
        <v>1</v>
      </c>
      <c r="W86" s="6">
        <f>VLOOKUP(RawData!W84,$S$226:$T$229,2,1)</f>
        <v>2</v>
      </c>
      <c r="X86" s="6">
        <f>VLOOKUP(RawData!X84,$S$226:$T$229,2,1)</f>
        <v>1</v>
      </c>
      <c r="Y86" s="6">
        <f>VLOOKUP(RawData!Y84,$S$226:$T$229,2,1)</f>
        <v>0</v>
      </c>
      <c r="Z86" s="6">
        <f>VLOOKUP(RawData!Z84,$S$226:$T$229,2,1)</f>
        <v>2</v>
      </c>
      <c r="AA86" s="6">
        <f>VLOOKUP(RawData!AA84,$S$226:$T$229,2,1)</f>
        <v>1</v>
      </c>
      <c r="AB86" s="6">
        <f>VLOOKUP(RawData!AB84,$S$226:$T$229,2,1)</f>
        <v>0</v>
      </c>
    </row>
    <row r="87" spans="1:28" ht="12.75">
      <c r="A87" s="9">
        <f>RawData!A85</f>
        <v>0</v>
      </c>
      <c r="B87" s="9">
        <f>RawData!B85</f>
        <v>0</v>
      </c>
      <c r="C87" s="9">
        <f>RawData!C85</f>
        <v>1</v>
      </c>
      <c r="D87" s="9">
        <f>RawData!D85</f>
        <v>1</v>
      </c>
      <c r="E87" s="9">
        <f>RawData!E85</f>
        <v>0</v>
      </c>
      <c r="F87" s="6">
        <f>VLOOKUP(RawData!F85,$C$226:$D$229,2,1)</f>
        <v>1</v>
      </c>
      <c r="G87" s="6">
        <f>VLOOKUP(RawData!G85,$C$226:$D$229,2,1)</f>
        <v>1</v>
      </c>
      <c r="H87" s="6">
        <f>VLOOKUP(RawData!H85,$C$226:$D$229,2,1)</f>
        <v>2</v>
      </c>
      <c r="I87" s="6">
        <f>VLOOKUP(RawData!I85,$C$226:$D$229,2,1)</f>
        <v>2</v>
      </c>
      <c r="J87" s="6">
        <f>VLOOKUP(RawData!J85,$C$226:$D$229,2,1)</f>
        <v>2</v>
      </c>
      <c r="K87" s="6">
        <f>VLOOKUP(RawData!K85,$C$226:$D$229,2,1)</f>
        <v>2</v>
      </c>
      <c r="L87" s="6">
        <f>VLOOKUP(RawData!L85,$C$226:$D$229,2,1)</f>
        <v>1</v>
      </c>
      <c r="M87" s="6">
        <f>VLOOKUP(RawData!M85,$C$226:$D$229,2,1)</f>
        <v>1</v>
      </c>
      <c r="N87" s="6">
        <f>VLOOKUP(RawData!N85,$C$226:$D$229,2,1)</f>
        <v>1</v>
      </c>
      <c r="O87" s="6">
        <f>VLOOKUP(RawData!O85,$C$226:$D$229,2,1)</f>
        <v>1</v>
      </c>
      <c r="P87" s="6">
        <f>VLOOKUP(RawData!P85,$C$226:$D$229,2,1)</f>
        <v>-1</v>
      </c>
      <c r="R87" s="6">
        <f>IF(RawData!R85="Yes",1,0)</f>
        <v>0</v>
      </c>
      <c r="S87" s="6">
        <f>VLOOKUP(RawData!S85,$S$226:$T$229,2,1)</f>
        <v>2</v>
      </c>
      <c r="T87" s="6">
        <f>VLOOKUP(RawData!T85,$S$226:$T$229,2,1)</f>
        <v>1</v>
      </c>
      <c r="U87" s="6">
        <f>VLOOKUP(RawData!U85,$S$226:$T$229,2,1)</f>
        <v>0</v>
      </c>
      <c r="V87" s="6">
        <f>VLOOKUP(RawData!V85,$S$226:$T$229,2,1)</f>
        <v>1</v>
      </c>
      <c r="W87" s="6">
        <f>VLOOKUP(RawData!W85,$S$226:$T$229,2,1)</f>
        <v>1</v>
      </c>
      <c r="X87" s="6">
        <f>VLOOKUP(RawData!X85,$S$226:$T$229,2,1)</f>
        <v>2</v>
      </c>
      <c r="Y87" s="6">
        <f>VLOOKUP(RawData!Y85,$S$226:$T$229,2,1)</f>
        <v>2</v>
      </c>
      <c r="Z87" s="6">
        <f>VLOOKUP(RawData!Z85,$S$226:$T$229,2,1)</f>
        <v>2</v>
      </c>
      <c r="AA87" s="6">
        <f>VLOOKUP(RawData!AA85,$S$226:$T$229,2,1)</f>
        <v>1</v>
      </c>
      <c r="AB87" s="6">
        <f>VLOOKUP(RawData!AB85,$S$226:$T$229,2,1)</f>
        <v>-1</v>
      </c>
    </row>
    <row r="88" spans="1:28" ht="12.75">
      <c r="A88" s="9">
        <f>RawData!A86</f>
        <v>1</v>
      </c>
      <c r="B88" s="9">
        <f>RawData!B86</f>
        <v>0</v>
      </c>
      <c r="C88" s="9">
        <f>RawData!C86</f>
        <v>1</v>
      </c>
      <c r="D88" s="9">
        <f>RawData!D86</f>
        <v>1</v>
      </c>
      <c r="E88" s="9">
        <f>RawData!E86</f>
        <v>1</v>
      </c>
      <c r="F88" s="6">
        <f>VLOOKUP(RawData!F86,$C$226:$D$229,2,1)</f>
        <v>1</v>
      </c>
      <c r="G88" s="6">
        <f>VLOOKUP(RawData!G86,$C$226:$D$229,2,1)</f>
        <v>1</v>
      </c>
      <c r="H88" s="6">
        <f>VLOOKUP(RawData!H86,$C$226:$D$229,2,1)</f>
        <v>1</v>
      </c>
      <c r="I88" s="6">
        <f>VLOOKUP(RawData!I86,$C$226:$D$229,2,1)</f>
        <v>1</v>
      </c>
      <c r="J88" s="6">
        <f>VLOOKUP(RawData!J86,$C$226:$D$229,2,1)</f>
        <v>1</v>
      </c>
      <c r="K88" s="6">
        <f>VLOOKUP(RawData!K86,$C$226:$D$229,2,1)</f>
        <v>1</v>
      </c>
      <c r="L88" s="6">
        <f>VLOOKUP(RawData!L86,$C$226:$D$229,2,1)</f>
        <v>1</v>
      </c>
      <c r="M88" s="6">
        <f>VLOOKUP(RawData!M86,$C$226:$D$229,2,1)</f>
        <v>-1</v>
      </c>
      <c r="N88" s="6">
        <f>VLOOKUP(RawData!N86,$C$226:$D$229,2,1)</f>
        <v>2</v>
      </c>
      <c r="O88" s="6">
        <f>VLOOKUP(RawData!O86,$C$226:$D$229,2,1)</f>
        <v>1</v>
      </c>
      <c r="P88" s="6">
        <f>VLOOKUP(RawData!P86,$C$226:$D$229,2,1)</f>
        <v>-1</v>
      </c>
      <c r="R88" s="6">
        <f>IF(RawData!R86="Yes",1,0)</f>
        <v>1</v>
      </c>
      <c r="S88" s="6">
        <f>VLOOKUP(RawData!S86,$S$226:$T$229,2,1)</f>
        <v>2</v>
      </c>
      <c r="T88" s="6">
        <f>VLOOKUP(RawData!T86,$S$226:$T$229,2,1)</f>
        <v>2</v>
      </c>
      <c r="U88" s="6">
        <f>VLOOKUP(RawData!U86,$S$226:$T$229,2,1)</f>
        <v>2</v>
      </c>
      <c r="V88" s="6">
        <f>VLOOKUP(RawData!V86,$S$226:$T$229,2,1)</f>
        <v>2</v>
      </c>
      <c r="W88" s="6">
        <f>VLOOKUP(RawData!W86,$S$226:$T$229,2,1)</f>
        <v>2</v>
      </c>
      <c r="X88" s="6">
        <f>VLOOKUP(RawData!X86,$S$226:$T$229,2,1)</f>
        <v>2</v>
      </c>
      <c r="Y88" s="6">
        <f>VLOOKUP(RawData!Y86,$S$226:$T$229,2,1)</f>
        <v>1</v>
      </c>
      <c r="Z88" s="6">
        <f>VLOOKUP(RawData!Z86,$S$226:$T$229,2,1)</f>
        <v>2</v>
      </c>
      <c r="AA88" s="6">
        <f>VLOOKUP(RawData!AA86,$S$226:$T$229,2,1)</f>
        <v>1</v>
      </c>
      <c r="AB88" s="6">
        <f>VLOOKUP(RawData!AB86,$S$226:$T$229,2,1)</f>
        <v>-1</v>
      </c>
    </row>
    <row r="89" spans="1:28" ht="12.75">
      <c r="A89" s="9">
        <f>RawData!A87</f>
        <v>1</v>
      </c>
      <c r="B89" s="9">
        <f>RawData!B87</f>
        <v>1</v>
      </c>
      <c r="C89" s="9">
        <f>RawData!C87</f>
        <v>1</v>
      </c>
      <c r="D89" s="9">
        <f>RawData!D87</f>
        <v>1</v>
      </c>
      <c r="E89" s="9">
        <f>RawData!E87</f>
        <v>0</v>
      </c>
      <c r="F89" s="6">
        <f>VLOOKUP(RawData!F87,$C$226:$D$229,2,1)</f>
        <v>2</v>
      </c>
      <c r="G89" s="6">
        <f>VLOOKUP(RawData!G87,$C$226:$D$229,2,1)</f>
        <v>1</v>
      </c>
      <c r="H89" s="6">
        <f>VLOOKUP(RawData!H87,$C$226:$D$229,2,1)</f>
        <v>1</v>
      </c>
      <c r="I89" s="6">
        <f>VLOOKUP(RawData!I87,$C$226:$D$229,2,1)</f>
        <v>1</v>
      </c>
      <c r="J89" s="6">
        <f>VLOOKUP(RawData!J87,$C$226:$D$229,2,1)</f>
        <v>2</v>
      </c>
      <c r="K89" s="6">
        <f>VLOOKUP(RawData!K87,$C$226:$D$229,2,1)</f>
        <v>2</v>
      </c>
      <c r="L89" s="6">
        <f>VLOOKUP(RawData!L87,$C$226:$D$229,2,1)</f>
        <v>1</v>
      </c>
      <c r="M89" s="6">
        <f>VLOOKUP(RawData!M87,$C$226:$D$229,2,1)</f>
        <v>-1</v>
      </c>
      <c r="N89" s="6">
        <f>VLOOKUP(RawData!N87,$C$226:$D$229,2,1)</f>
        <v>1</v>
      </c>
      <c r="O89" s="6">
        <f>VLOOKUP(RawData!O87,$C$226:$D$229,2,1)</f>
        <v>0</v>
      </c>
      <c r="P89" s="6">
        <f>VLOOKUP(RawData!P87,$C$226:$D$229,2,1)</f>
        <v>-1</v>
      </c>
      <c r="R89" s="6">
        <f>IF(RawData!R87="Yes",1,0)</f>
        <v>0</v>
      </c>
      <c r="S89" s="6">
        <f>VLOOKUP(RawData!S87,$S$226:$T$229,2,1)</f>
        <v>1</v>
      </c>
      <c r="T89" s="6">
        <f>VLOOKUP(RawData!T87,$S$226:$T$229,2,1)</f>
        <v>2</v>
      </c>
      <c r="U89" s="6">
        <f>VLOOKUP(RawData!U87,$S$226:$T$229,2,1)</f>
        <v>1</v>
      </c>
      <c r="V89" s="6">
        <f>VLOOKUP(RawData!V87,$S$226:$T$229,2,1)</f>
        <v>1</v>
      </c>
      <c r="W89" s="6">
        <f>VLOOKUP(RawData!W87,$S$226:$T$229,2,1)</f>
        <v>1</v>
      </c>
      <c r="X89" s="6">
        <f>VLOOKUP(RawData!X87,$S$226:$T$229,2,1)</f>
        <v>2</v>
      </c>
      <c r="Y89" s="6">
        <f>VLOOKUP(RawData!Y87,$S$226:$T$229,2,1)</f>
        <v>1</v>
      </c>
      <c r="Z89" s="6">
        <f>VLOOKUP(RawData!Z87,$S$226:$T$229,2,1)</f>
        <v>1</v>
      </c>
      <c r="AA89" s="6">
        <f>VLOOKUP(RawData!AA87,$S$226:$T$229,2,1)</f>
        <v>2</v>
      </c>
      <c r="AB89" s="6">
        <f>VLOOKUP(RawData!AB87,$S$226:$T$229,2,1)</f>
        <v>-1</v>
      </c>
    </row>
    <row r="90" spans="1:28" ht="12.75">
      <c r="A90" s="9">
        <f>RawData!A88</f>
        <v>0</v>
      </c>
      <c r="B90" s="9">
        <f>RawData!B88</f>
        <v>0</v>
      </c>
      <c r="C90" s="9">
        <f>RawData!C88</f>
        <v>0</v>
      </c>
      <c r="D90" s="9">
        <f>RawData!D88</f>
        <v>1</v>
      </c>
      <c r="E90" s="9">
        <f>RawData!E88</f>
        <v>0</v>
      </c>
      <c r="F90" s="6">
        <f>VLOOKUP(RawData!F88,$C$226:$D$229,2,1)</f>
        <v>2</v>
      </c>
      <c r="G90" s="6">
        <f>VLOOKUP(RawData!G88,$C$226:$D$229,2,1)</f>
        <v>1</v>
      </c>
      <c r="H90" s="6">
        <f>VLOOKUP(RawData!H88,$C$226:$D$229,2,1)</f>
        <v>1</v>
      </c>
      <c r="I90" s="6">
        <f>VLOOKUP(RawData!I88,$C$226:$D$229,2,1)</f>
        <v>1</v>
      </c>
      <c r="J90" s="6">
        <f>VLOOKUP(RawData!J88,$C$226:$D$229,2,1)</f>
        <v>0</v>
      </c>
      <c r="K90" s="6">
        <f>VLOOKUP(RawData!K88,$C$226:$D$229,2,1)</f>
        <v>1</v>
      </c>
      <c r="L90" s="6">
        <f>VLOOKUP(RawData!L88,$C$226:$D$229,2,1)</f>
        <v>1</v>
      </c>
      <c r="M90" s="6">
        <f>VLOOKUP(RawData!M88,$C$226:$D$229,2,1)</f>
        <v>0</v>
      </c>
      <c r="N90" s="6">
        <f>VLOOKUP(RawData!N88,$C$226:$D$229,2,1)</f>
        <v>2</v>
      </c>
      <c r="O90" s="6">
        <f>VLOOKUP(RawData!O88,$C$226:$D$229,2,1)</f>
        <v>2</v>
      </c>
      <c r="P90" s="6">
        <f>VLOOKUP(RawData!P88,$C$226:$D$229,2,1)</f>
        <v>-1</v>
      </c>
      <c r="R90" s="6">
        <f>IF(RawData!R88="Yes",1,0)</f>
        <v>0</v>
      </c>
      <c r="S90" s="6">
        <f>VLOOKUP(RawData!S88,$S$226:$T$229,2,1)</f>
        <v>2</v>
      </c>
      <c r="T90" s="6">
        <f>VLOOKUP(RawData!T88,$S$226:$T$229,2,1)</f>
        <v>2</v>
      </c>
      <c r="U90" s="6">
        <f>VLOOKUP(RawData!U88,$S$226:$T$229,2,1)</f>
        <v>2</v>
      </c>
      <c r="V90" s="6">
        <f>VLOOKUP(RawData!V88,$S$226:$T$229,2,1)</f>
        <v>1</v>
      </c>
      <c r="W90" s="6">
        <f>VLOOKUP(RawData!W88,$S$226:$T$229,2,1)</f>
        <v>2</v>
      </c>
      <c r="X90" s="6">
        <f>VLOOKUP(RawData!X88,$S$226:$T$229,2,1)</f>
        <v>2</v>
      </c>
      <c r="Y90" s="6">
        <f>VLOOKUP(RawData!Y88,$S$226:$T$229,2,1)</f>
        <v>1</v>
      </c>
      <c r="Z90" s="6">
        <f>VLOOKUP(RawData!Z88,$S$226:$T$229,2,1)</f>
        <v>2</v>
      </c>
      <c r="AA90" s="6">
        <f>VLOOKUP(RawData!AA88,$S$226:$T$229,2,1)</f>
        <v>0</v>
      </c>
      <c r="AB90" s="6">
        <f>VLOOKUP(RawData!AB88,$S$226:$T$229,2,1)</f>
        <v>-1</v>
      </c>
    </row>
    <row r="91" spans="1:28" ht="12.75">
      <c r="A91" s="9">
        <f>RawData!A89</f>
        <v>0</v>
      </c>
      <c r="B91" s="9">
        <f>RawData!B89</f>
        <v>0</v>
      </c>
      <c r="C91" s="9">
        <f>RawData!C89</f>
        <v>1</v>
      </c>
      <c r="D91" s="9">
        <f>RawData!D89</f>
        <v>1</v>
      </c>
      <c r="E91" s="9">
        <f>RawData!E89</f>
        <v>0</v>
      </c>
      <c r="F91" s="6">
        <f>VLOOKUP(RawData!F89,$C$226:$D$229,2,1)</f>
        <v>2</v>
      </c>
      <c r="G91" s="6">
        <f>VLOOKUP(RawData!G89,$C$226:$D$229,2,1)</f>
        <v>2</v>
      </c>
      <c r="H91" s="6">
        <f>VLOOKUP(RawData!H89,$C$226:$D$229,2,1)</f>
        <v>1</v>
      </c>
      <c r="I91" s="6">
        <f>VLOOKUP(RawData!I89,$C$226:$D$229,2,1)</f>
        <v>1</v>
      </c>
      <c r="J91" s="6">
        <f>VLOOKUP(RawData!J89,$C$226:$D$229,2,1)</f>
        <v>1</v>
      </c>
      <c r="K91" s="6">
        <f>VLOOKUP(RawData!K89,$C$226:$D$229,2,1)</f>
        <v>1</v>
      </c>
      <c r="L91" s="6">
        <f>VLOOKUP(RawData!L89,$C$226:$D$229,2,1)</f>
        <v>0</v>
      </c>
      <c r="M91" s="6">
        <f>VLOOKUP(RawData!M89,$C$226:$D$229,2,1)</f>
        <v>1</v>
      </c>
      <c r="N91" s="6">
        <f>VLOOKUP(RawData!N89,$C$226:$D$229,2,1)</f>
        <v>2</v>
      </c>
      <c r="O91" s="6">
        <f>VLOOKUP(RawData!O89,$C$226:$D$229,2,1)</f>
        <v>2</v>
      </c>
      <c r="P91" s="6">
        <f>VLOOKUP(RawData!P89,$C$226:$D$229,2,1)</f>
        <v>-1</v>
      </c>
      <c r="R91" s="6">
        <f>IF(RawData!R89="Yes",1,0)</f>
        <v>0</v>
      </c>
      <c r="S91" s="6">
        <f>VLOOKUP(RawData!S89,$S$226:$T$229,2,1)</f>
        <v>2</v>
      </c>
      <c r="T91" s="6">
        <f>VLOOKUP(RawData!T89,$S$226:$T$229,2,1)</f>
        <v>1</v>
      </c>
      <c r="U91" s="6">
        <f>VLOOKUP(RawData!U89,$S$226:$T$229,2,1)</f>
        <v>2</v>
      </c>
      <c r="V91" s="6">
        <f>VLOOKUP(RawData!V89,$S$226:$T$229,2,1)</f>
        <v>1</v>
      </c>
      <c r="W91" s="6">
        <f>VLOOKUP(RawData!W89,$S$226:$T$229,2,1)</f>
        <v>1</v>
      </c>
      <c r="X91" s="6">
        <f>VLOOKUP(RawData!X89,$S$226:$T$229,2,1)</f>
        <v>1</v>
      </c>
      <c r="Y91" s="6">
        <f>VLOOKUP(RawData!Y89,$S$226:$T$229,2,1)</f>
        <v>1</v>
      </c>
      <c r="Z91" s="6">
        <f>VLOOKUP(RawData!Z89,$S$226:$T$229,2,1)</f>
        <v>2</v>
      </c>
      <c r="AA91" s="6">
        <f>VLOOKUP(RawData!AA89,$S$226:$T$229,2,1)</f>
        <v>1</v>
      </c>
      <c r="AB91" s="6">
        <f>VLOOKUP(RawData!AB89,$S$226:$T$229,2,1)</f>
        <v>-1</v>
      </c>
    </row>
    <row r="92" spans="1:28" ht="12.75">
      <c r="A92" s="9">
        <f>RawData!A90</f>
        <v>0</v>
      </c>
      <c r="B92" s="9">
        <f>RawData!B90</f>
        <v>0</v>
      </c>
      <c r="C92" s="9">
        <f>RawData!C90</f>
        <v>0</v>
      </c>
      <c r="D92" s="9">
        <f>RawData!D90</f>
        <v>1</v>
      </c>
      <c r="E92" s="9">
        <f>RawData!E90</f>
        <v>0</v>
      </c>
      <c r="F92" s="6">
        <f>VLOOKUP(RawData!F90,$C$226:$D$229,2,1)</f>
        <v>1</v>
      </c>
      <c r="G92" s="6">
        <f>VLOOKUP(RawData!G90,$C$226:$D$229,2,1)</f>
        <v>1</v>
      </c>
      <c r="H92" s="6">
        <f>VLOOKUP(RawData!H90,$C$226:$D$229,2,1)</f>
        <v>2</v>
      </c>
      <c r="I92" s="6">
        <f>VLOOKUP(RawData!I90,$C$226:$D$229,2,1)</f>
        <v>1</v>
      </c>
      <c r="J92" s="6">
        <f>VLOOKUP(RawData!J90,$C$226:$D$229,2,1)</f>
        <v>2</v>
      </c>
      <c r="K92" s="6">
        <f>VLOOKUP(RawData!K90,$C$226:$D$229,2,1)</f>
        <v>2</v>
      </c>
      <c r="L92" s="6">
        <f>VLOOKUP(RawData!L90,$C$226:$D$229,2,1)</f>
        <v>1</v>
      </c>
      <c r="M92" s="6">
        <f>VLOOKUP(RawData!M90,$C$226:$D$229,2,1)</f>
        <v>1</v>
      </c>
      <c r="N92" s="6">
        <f>VLOOKUP(RawData!N90,$C$226:$D$229,2,1)</f>
        <v>1</v>
      </c>
      <c r="O92" s="6">
        <f>VLOOKUP(RawData!O90,$C$226:$D$229,2,1)</f>
        <v>1</v>
      </c>
      <c r="P92" s="6">
        <f>VLOOKUP(RawData!P90,$C$226:$D$229,2,1)</f>
        <v>-1</v>
      </c>
      <c r="R92" s="6">
        <f>IF(RawData!R90="Yes",1,0)</f>
        <v>0</v>
      </c>
      <c r="S92" s="6">
        <f>VLOOKUP(RawData!S90,$S$226:$T$229,2,1)</f>
        <v>2</v>
      </c>
      <c r="T92" s="6">
        <f>VLOOKUP(RawData!T90,$S$226:$T$229,2,1)</f>
        <v>2</v>
      </c>
      <c r="U92" s="6">
        <f>VLOOKUP(RawData!U90,$S$226:$T$229,2,1)</f>
        <v>0</v>
      </c>
      <c r="V92" s="6">
        <f>VLOOKUP(RawData!V90,$S$226:$T$229,2,1)</f>
        <v>0</v>
      </c>
      <c r="W92" s="6">
        <f>VLOOKUP(RawData!W90,$S$226:$T$229,2,1)</f>
        <v>2</v>
      </c>
      <c r="X92" s="6">
        <f>VLOOKUP(RawData!X90,$S$226:$T$229,2,1)</f>
        <v>1</v>
      </c>
      <c r="Y92" s="6">
        <f>VLOOKUP(RawData!Y90,$S$226:$T$229,2,1)</f>
        <v>0</v>
      </c>
      <c r="Z92" s="6">
        <f>VLOOKUP(RawData!Z90,$S$226:$T$229,2,1)</f>
        <v>2</v>
      </c>
      <c r="AA92" s="6">
        <f>VLOOKUP(RawData!AA90,$S$226:$T$229,2,1)</f>
        <v>1</v>
      </c>
      <c r="AB92" s="6">
        <f>VLOOKUP(RawData!AB90,$S$226:$T$229,2,1)</f>
        <v>-1</v>
      </c>
    </row>
    <row r="93" spans="1:28" ht="12.75">
      <c r="A93" s="9">
        <f>RawData!A91</f>
        <v>1</v>
      </c>
      <c r="B93" s="9">
        <f>RawData!B91</f>
        <v>1</v>
      </c>
      <c r="C93" s="9">
        <f>RawData!C91</f>
        <v>1</v>
      </c>
      <c r="D93" s="9">
        <f>RawData!D91</f>
        <v>1</v>
      </c>
      <c r="E93" s="9">
        <f>RawData!E91</f>
        <v>1</v>
      </c>
      <c r="F93" s="6">
        <f>VLOOKUP(RawData!F91,$C$226:$D$229,2,1)</f>
        <v>1</v>
      </c>
      <c r="G93" s="6">
        <f>VLOOKUP(RawData!G91,$C$226:$D$229,2,1)</f>
        <v>0</v>
      </c>
      <c r="H93" s="6">
        <f>VLOOKUP(RawData!H91,$C$226:$D$229,2,1)</f>
        <v>0</v>
      </c>
      <c r="I93" s="6">
        <f>VLOOKUP(RawData!I91,$C$226:$D$229,2,1)</f>
        <v>0</v>
      </c>
      <c r="J93" s="6">
        <f>VLOOKUP(RawData!J91,$C$226:$D$229,2,1)</f>
        <v>2</v>
      </c>
      <c r="K93" s="6">
        <f>VLOOKUP(RawData!K91,$C$226:$D$229,2,1)</f>
        <v>1</v>
      </c>
      <c r="L93" s="6">
        <f>VLOOKUP(RawData!L91,$C$226:$D$229,2,1)</f>
        <v>1</v>
      </c>
      <c r="M93" s="6">
        <f>VLOOKUP(RawData!M91,$C$226:$D$229,2,1)</f>
        <v>1</v>
      </c>
      <c r="N93" s="6">
        <f>VLOOKUP(RawData!N91,$C$226:$D$229,2,1)</f>
        <v>1</v>
      </c>
      <c r="O93" s="6">
        <f>VLOOKUP(RawData!O91,$C$226:$D$229,2,1)</f>
        <v>0</v>
      </c>
      <c r="P93" s="6">
        <f>VLOOKUP(RawData!P91,$C$226:$D$229,2,1)</f>
        <v>-1</v>
      </c>
      <c r="R93" s="6">
        <f>IF(RawData!R91="Yes",1,0)</f>
        <v>0</v>
      </c>
      <c r="S93" s="6">
        <f>VLOOKUP(RawData!S91,$S$226:$T$229,2,1)</f>
        <v>2</v>
      </c>
      <c r="T93" s="6">
        <f>VLOOKUP(RawData!T91,$S$226:$T$229,2,1)</f>
        <v>2</v>
      </c>
      <c r="U93" s="6">
        <f>VLOOKUP(RawData!U91,$S$226:$T$229,2,1)</f>
        <v>2</v>
      </c>
      <c r="V93" s="6">
        <f>VLOOKUP(RawData!V91,$S$226:$T$229,2,1)</f>
        <v>2</v>
      </c>
      <c r="W93" s="6">
        <f>VLOOKUP(RawData!W91,$S$226:$T$229,2,1)</f>
        <v>2</v>
      </c>
      <c r="X93" s="6">
        <f>VLOOKUP(RawData!X91,$S$226:$T$229,2,1)</f>
        <v>2</v>
      </c>
      <c r="Y93" s="6">
        <f>VLOOKUP(RawData!Y91,$S$226:$T$229,2,1)</f>
        <v>2</v>
      </c>
      <c r="Z93" s="6">
        <f>VLOOKUP(RawData!Z91,$S$226:$T$229,2,1)</f>
        <v>1</v>
      </c>
      <c r="AA93" s="6">
        <f>VLOOKUP(RawData!AA91,$S$226:$T$229,2,1)</f>
        <v>1</v>
      </c>
      <c r="AB93" s="6">
        <f>VLOOKUP(RawData!AB91,$S$226:$T$229,2,1)</f>
        <v>2</v>
      </c>
    </row>
    <row r="94" spans="1:28" ht="12.75">
      <c r="A94" s="9">
        <f>RawData!A92</f>
        <v>1</v>
      </c>
      <c r="B94" s="9">
        <f>RawData!B92</f>
        <v>1</v>
      </c>
      <c r="C94" s="9">
        <f>RawData!C92</f>
        <v>1</v>
      </c>
      <c r="D94" s="9">
        <f>RawData!D92</f>
        <v>0</v>
      </c>
      <c r="E94" s="9">
        <f>RawData!E92</f>
        <v>0</v>
      </c>
      <c r="F94" s="6">
        <f>VLOOKUP(RawData!F92,$C$226:$D$229,2,1)</f>
        <v>2</v>
      </c>
      <c r="G94" s="6">
        <f>VLOOKUP(RawData!G92,$C$226:$D$229,2,1)</f>
        <v>1</v>
      </c>
      <c r="H94" s="6">
        <f>VLOOKUP(RawData!H92,$C$226:$D$229,2,1)</f>
        <v>0</v>
      </c>
      <c r="I94" s="6">
        <f>VLOOKUP(RawData!I92,$C$226:$D$229,2,1)</f>
        <v>0</v>
      </c>
      <c r="J94" s="6">
        <f>VLOOKUP(RawData!J92,$C$226:$D$229,2,1)</f>
        <v>2</v>
      </c>
      <c r="K94" s="6">
        <f>VLOOKUP(RawData!K92,$C$226:$D$229,2,1)</f>
        <v>1</v>
      </c>
      <c r="L94" s="6">
        <f>VLOOKUP(RawData!L92,$C$226:$D$229,2,1)</f>
        <v>0</v>
      </c>
      <c r="M94" s="6">
        <f>VLOOKUP(RawData!M92,$C$226:$D$229,2,1)</f>
        <v>0</v>
      </c>
      <c r="N94" s="6">
        <f>VLOOKUP(RawData!N92,$C$226:$D$229,2,1)</f>
        <v>0</v>
      </c>
      <c r="O94" s="6">
        <f>VLOOKUP(RawData!O92,$C$226:$D$229,2,1)</f>
        <v>0</v>
      </c>
      <c r="P94" s="6">
        <f>VLOOKUP(RawData!P92,$C$226:$D$229,2,1)</f>
        <v>-1</v>
      </c>
      <c r="R94" s="6">
        <f>IF(RawData!R92="Yes",1,0)</f>
        <v>1</v>
      </c>
      <c r="S94" s="6">
        <f>VLOOKUP(RawData!S92,$S$226:$T$229,2,1)</f>
        <v>2</v>
      </c>
      <c r="T94" s="6">
        <f>VLOOKUP(RawData!T92,$S$226:$T$229,2,1)</f>
        <v>1</v>
      </c>
      <c r="U94" s="6">
        <f>VLOOKUP(RawData!U92,$S$226:$T$229,2,1)</f>
        <v>0</v>
      </c>
      <c r="V94" s="6">
        <f>VLOOKUP(RawData!V92,$S$226:$T$229,2,1)</f>
        <v>1</v>
      </c>
      <c r="W94" s="6">
        <f>VLOOKUP(RawData!W92,$S$226:$T$229,2,1)</f>
        <v>1</v>
      </c>
      <c r="X94" s="6">
        <f>VLOOKUP(RawData!X92,$S$226:$T$229,2,1)</f>
        <v>0</v>
      </c>
      <c r="Y94" s="6">
        <f>VLOOKUP(RawData!Y92,$S$226:$T$229,2,1)</f>
        <v>0</v>
      </c>
      <c r="Z94" s="6">
        <f>VLOOKUP(RawData!Z92,$S$226:$T$229,2,1)</f>
        <v>2</v>
      </c>
      <c r="AA94" s="6">
        <f>VLOOKUP(RawData!AA92,$S$226:$T$229,2,1)</f>
        <v>2</v>
      </c>
      <c r="AB94" s="6">
        <f>VLOOKUP(RawData!AB92,$S$226:$T$229,2,1)</f>
        <v>-1</v>
      </c>
    </row>
    <row r="95" spans="1:28" ht="12.75">
      <c r="A95" s="9">
        <f>RawData!A93</f>
        <v>1</v>
      </c>
      <c r="B95" s="9">
        <f>RawData!B93</f>
        <v>1</v>
      </c>
      <c r="C95" s="9">
        <f>RawData!C93</f>
        <v>1</v>
      </c>
      <c r="D95" s="9">
        <f>RawData!D93</f>
        <v>1</v>
      </c>
      <c r="E95" s="9">
        <f>RawData!E93</f>
        <v>1</v>
      </c>
      <c r="F95" s="6">
        <f>VLOOKUP(RawData!F93,$C$226:$D$229,2,1)</f>
        <v>0</v>
      </c>
      <c r="G95" s="6">
        <f>VLOOKUP(RawData!G93,$C$226:$D$229,2,1)</f>
        <v>1</v>
      </c>
      <c r="H95" s="6">
        <f>VLOOKUP(RawData!H93,$C$226:$D$229,2,1)</f>
        <v>1</v>
      </c>
      <c r="I95" s="6">
        <f>VLOOKUP(RawData!I93,$C$226:$D$229,2,1)</f>
        <v>2</v>
      </c>
      <c r="J95" s="6">
        <f>VLOOKUP(RawData!J93,$C$226:$D$229,2,1)</f>
        <v>1</v>
      </c>
      <c r="K95" s="6">
        <f>VLOOKUP(RawData!K93,$C$226:$D$229,2,1)</f>
        <v>2</v>
      </c>
      <c r="L95" s="6">
        <f>VLOOKUP(RawData!L93,$C$226:$D$229,2,1)</f>
        <v>1</v>
      </c>
      <c r="M95" s="6">
        <f>VLOOKUP(RawData!M93,$C$226:$D$229,2,1)</f>
        <v>1</v>
      </c>
      <c r="N95" s="6">
        <f>VLOOKUP(RawData!N93,$C$226:$D$229,2,1)</f>
        <v>0</v>
      </c>
      <c r="O95" s="6">
        <f>VLOOKUP(RawData!O93,$C$226:$D$229,2,1)</f>
        <v>1</v>
      </c>
      <c r="P95" s="6">
        <f>VLOOKUP(RawData!P93,$C$226:$D$229,2,1)</f>
        <v>-1</v>
      </c>
      <c r="R95" s="6">
        <f>IF(RawData!R93="Yes",1,0)</f>
        <v>0</v>
      </c>
      <c r="S95" s="6">
        <f>VLOOKUP(RawData!S93,$S$226:$T$229,2,1)</f>
        <v>1</v>
      </c>
      <c r="T95" s="6">
        <f>VLOOKUP(RawData!T93,$S$226:$T$229,2,1)</f>
        <v>2</v>
      </c>
      <c r="U95" s="6">
        <f>VLOOKUP(RawData!U93,$S$226:$T$229,2,1)</f>
        <v>0</v>
      </c>
      <c r="V95" s="6">
        <f>VLOOKUP(RawData!V93,$S$226:$T$229,2,1)</f>
        <v>1</v>
      </c>
      <c r="W95" s="6">
        <f>VLOOKUP(RawData!W93,$S$226:$T$229,2,1)</f>
        <v>2</v>
      </c>
      <c r="X95" s="6">
        <f>VLOOKUP(RawData!X93,$S$226:$T$229,2,1)</f>
        <v>2</v>
      </c>
      <c r="Y95" s="6">
        <f>VLOOKUP(RawData!Y93,$S$226:$T$229,2,1)</f>
        <v>1</v>
      </c>
      <c r="Z95" s="6">
        <f>VLOOKUP(RawData!Z93,$S$226:$T$229,2,1)</f>
        <v>1</v>
      </c>
      <c r="AA95" s="6">
        <f>VLOOKUP(RawData!AA93,$S$226:$T$229,2,1)</f>
        <v>1</v>
      </c>
      <c r="AB95" s="6">
        <f>VLOOKUP(RawData!AB93,$S$226:$T$229,2,1)</f>
        <v>-1</v>
      </c>
    </row>
    <row r="96" spans="1:28" ht="12.75">
      <c r="A96" s="9">
        <f>RawData!A94</f>
        <v>1</v>
      </c>
      <c r="B96" s="9">
        <f>RawData!B94</f>
        <v>0</v>
      </c>
      <c r="C96" s="9">
        <f>RawData!C94</f>
        <v>1</v>
      </c>
      <c r="D96" s="9">
        <f>RawData!D94</f>
        <v>1</v>
      </c>
      <c r="E96" s="9">
        <f>RawData!E94</f>
        <v>0</v>
      </c>
      <c r="F96" s="6">
        <f>VLOOKUP(RawData!F94,$C$226:$D$229,2,1)</f>
        <v>1</v>
      </c>
      <c r="G96" s="6">
        <f>VLOOKUP(RawData!G94,$C$226:$D$229,2,1)</f>
        <v>1</v>
      </c>
      <c r="H96" s="6">
        <f>VLOOKUP(RawData!H94,$C$226:$D$229,2,1)</f>
        <v>1</v>
      </c>
      <c r="I96" s="6">
        <f>VLOOKUP(RawData!I94,$C$226:$D$229,2,1)</f>
        <v>1</v>
      </c>
      <c r="J96" s="6">
        <f>VLOOKUP(RawData!J94,$C$226:$D$229,2,1)</f>
        <v>2</v>
      </c>
      <c r="K96" s="6">
        <f>VLOOKUP(RawData!K94,$C$226:$D$229,2,1)</f>
        <v>2</v>
      </c>
      <c r="L96" s="6">
        <f>VLOOKUP(RawData!L94,$C$226:$D$229,2,1)</f>
        <v>1</v>
      </c>
      <c r="M96" s="6">
        <f>VLOOKUP(RawData!M94,$C$226:$D$229,2,1)</f>
        <v>1</v>
      </c>
      <c r="N96" s="6">
        <f>VLOOKUP(RawData!N94,$C$226:$D$229,2,1)</f>
        <v>1</v>
      </c>
      <c r="O96" s="6">
        <f>VLOOKUP(RawData!O94,$C$226:$D$229,2,1)</f>
        <v>2</v>
      </c>
      <c r="P96" s="6">
        <f>VLOOKUP(RawData!P94,$C$226:$D$229,2,1)</f>
        <v>-1</v>
      </c>
      <c r="R96" s="6">
        <f>IF(RawData!R94="Yes",1,0)</f>
        <v>1</v>
      </c>
      <c r="S96" s="6">
        <f>VLOOKUP(RawData!S94,$S$226:$T$229,2,1)</f>
        <v>2</v>
      </c>
      <c r="T96" s="6">
        <f>VLOOKUP(RawData!T94,$S$226:$T$229,2,1)</f>
        <v>2</v>
      </c>
      <c r="U96" s="6">
        <f>VLOOKUP(RawData!U94,$S$226:$T$229,2,1)</f>
        <v>1</v>
      </c>
      <c r="V96" s="6">
        <f>VLOOKUP(RawData!V94,$S$226:$T$229,2,1)</f>
        <v>1</v>
      </c>
      <c r="W96" s="6">
        <f>VLOOKUP(RawData!W94,$S$226:$T$229,2,1)</f>
        <v>1</v>
      </c>
      <c r="X96" s="6">
        <f>VLOOKUP(RawData!X94,$S$226:$T$229,2,1)</f>
        <v>1</v>
      </c>
      <c r="Y96" s="6">
        <f>VLOOKUP(RawData!Y94,$S$226:$T$229,2,1)</f>
        <v>2</v>
      </c>
      <c r="Z96" s="6">
        <f>VLOOKUP(RawData!Z94,$S$226:$T$229,2,1)</f>
        <v>2</v>
      </c>
      <c r="AA96" s="6">
        <f>VLOOKUP(RawData!AA94,$S$226:$T$229,2,1)</f>
        <v>1</v>
      </c>
      <c r="AB96" s="6">
        <f>VLOOKUP(RawData!AB94,$S$226:$T$229,2,1)</f>
        <v>-1</v>
      </c>
    </row>
    <row r="97" spans="1:28" ht="12.75">
      <c r="A97" s="9">
        <f>RawData!A95</f>
        <v>0</v>
      </c>
      <c r="B97" s="9">
        <f>RawData!B95</f>
        <v>0</v>
      </c>
      <c r="C97" s="9">
        <f>RawData!C95</f>
        <v>1</v>
      </c>
      <c r="D97" s="9">
        <f>RawData!D95</f>
        <v>0</v>
      </c>
      <c r="E97" s="9">
        <f>RawData!E95</f>
        <v>0</v>
      </c>
      <c r="F97" s="6">
        <f>VLOOKUP(RawData!F95,$C$226:$D$229,2,1)</f>
        <v>2</v>
      </c>
      <c r="G97" s="6">
        <f>VLOOKUP(RawData!G95,$C$226:$D$229,2,1)</f>
        <v>1</v>
      </c>
      <c r="H97" s="6">
        <f>VLOOKUP(RawData!H95,$C$226:$D$229,2,1)</f>
        <v>1</v>
      </c>
      <c r="I97" s="6">
        <f>VLOOKUP(RawData!I95,$C$226:$D$229,2,1)</f>
        <v>1</v>
      </c>
      <c r="J97" s="6">
        <f>VLOOKUP(RawData!J95,$C$226:$D$229,2,1)</f>
        <v>2</v>
      </c>
      <c r="K97" s="6">
        <f>VLOOKUP(RawData!K95,$C$226:$D$229,2,1)</f>
        <v>1</v>
      </c>
      <c r="L97" s="6">
        <f>VLOOKUP(RawData!L95,$C$226:$D$229,2,1)</f>
        <v>0</v>
      </c>
      <c r="M97" s="6">
        <f>VLOOKUP(RawData!M95,$C$226:$D$229,2,1)</f>
        <v>1</v>
      </c>
      <c r="N97" s="6">
        <f>VLOOKUP(RawData!N95,$C$226:$D$229,2,1)</f>
        <v>2</v>
      </c>
      <c r="O97" s="6">
        <f>VLOOKUP(RawData!O95,$C$226:$D$229,2,1)</f>
        <v>2</v>
      </c>
      <c r="P97" s="6">
        <f>VLOOKUP(RawData!P95,$C$226:$D$229,2,1)</f>
        <v>-1</v>
      </c>
      <c r="R97" s="6">
        <f>IF(RawData!R95="Yes",1,0)</f>
        <v>1</v>
      </c>
      <c r="S97" s="6">
        <f>VLOOKUP(RawData!S95,$S$226:$T$229,2,1)</f>
        <v>1</v>
      </c>
      <c r="T97" s="6">
        <f>VLOOKUP(RawData!T95,$S$226:$T$229,2,1)</f>
        <v>1</v>
      </c>
      <c r="U97" s="6">
        <f>VLOOKUP(RawData!U95,$S$226:$T$229,2,1)</f>
        <v>2</v>
      </c>
      <c r="V97" s="6">
        <f>VLOOKUP(RawData!V95,$S$226:$T$229,2,1)</f>
        <v>2</v>
      </c>
      <c r="W97" s="6">
        <f>VLOOKUP(RawData!W95,$S$226:$T$229,2,1)</f>
        <v>2</v>
      </c>
      <c r="X97" s="6">
        <f>VLOOKUP(RawData!X95,$S$226:$T$229,2,1)</f>
        <v>2</v>
      </c>
      <c r="Y97" s="6">
        <f>VLOOKUP(RawData!Y95,$S$226:$T$229,2,1)</f>
        <v>1</v>
      </c>
      <c r="Z97" s="6">
        <f>VLOOKUP(RawData!Z95,$S$226:$T$229,2,1)</f>
        <v>2</v>
      </c>
      <c r="AA97" s="6">
        <f>VLOOKUP(RawData!AA95,$S$226:$T$229,2,1)</f>
        <v>2</v>
      </c>
      <c r="AB97" s="6">
        <f>VLOOKUP(RawData!AB95,$S$226:$T$229,2,1)</f>
        <v>-1</v>
      </c>
    </row>
    <row r="98" spans="1:28" ht="12.75">
      <c r="A98" s="9">
        <f>RawData!A96</f>
        <v>1</v>
      </c>
      <c r="B98" s="9">
        <f>RawData!B96</f>
        <v>1</v>
      </c>
      <c r="C98" s="9">
        <f>RawData!C96</f>
        <v>1</v>
      </c>
      <c r="D98" s="9">
        <f>RawData!D96</f>
        <v>1</v>
      </c>
      <c r="E98" s="9">
        <f>RawData!E96</f>
        <v>1</v>
      </c>
      <c r="F98" s="6">
        <f>VLOOKUP(RawData!F96,$C$226:$D$229,2,1)</f>
        <v>2</v>
      </c>
      <c r="G98" s="6">
        <f>VLOOKUP(RawData!G96,$C$226:$D$229,2,1)</f>
        <v>1</v>
      </c>
      <c r="H98" s="6">
        <f>VLOOKUP(RawData!H96,$C$226:$D$229,2,1)</f>
        <v>1</v>
      </c>
      <c r="I98" s="6">
        <f>VLOOKUP(RawData!I96,$C$226:$D$229,2,1)</f>
        <v>1</v>
      </c>
      <c r="J98" s="6">
        <f>VLOOKUP(RawData!J96,$C$226:$D$229,2,1)</f>
        <v>1</v>
      </c>
      <c r="K98" s="6">
        <f>VLOOKUP(RawData!K96,$C$226:$D$229,2,1)</f>
        <v>1</v>
      </c>
      <c r="L98" s="6">
        <f>VLOOKUP(RawData!L96,$C$226:$D$229,2,1)</f>
        <v>1</v>
      </c>
      <c r="M98" s="6">
        <f>VLOOKUP(RawData!M96,$C$226:$D$229,2,1)</f>
        <v>1</v>
      </c>
      <c r="N98" s="6">
        <f>VLOOKUP(RawData!N96,$C$226:$D$229,2,1)</f>
        <v>2</v>
      </c>
      <c r="O98" s="6">
        <f>VLOOKUP(RawData!O96,$C$226:$D$229,2,1)</f>
        <v>1</v>
      </c>
      <c r="P98" s="6">
        <f>VLOOKUP(RawData!P96,$C$226:$D$229,2,1)</f>
        <v>-1</v>
      </c>
      <c r="R98" s="6">
        <f>IF(RawData!R96="Yes",1,0)</f>
        <v>0</v>
      </c>
      <c r="S98" s="6">
        <f>VLOOKUP(RawData!S96,$S$226:$T$229,2,1)</f>
        <v>2</v>
      </c>
      <c r="T98" s="6">
        <f>VLOOKUP(RawData!T96,$S$226:$T$229,2,1)</f>
        <v>1</v>
      </c>
      <c r="U98" s="6">
        <f>VLOOKUP(RawData!U96,$S$226:$T$229,2,1)</f>
        <v>2</v>
      </c>
      <c r="V98" s="6">
        <f>VLOOKUP(RawData!V96,$S$226:$T$229,2,1)</f>
        <v>0</v>
      </c>
      <c r="W98" s="6">
        <f>VLOOKUP(RawData!W96,$S$226:$T$229,2,1)</f>
        <v>0</v>
      </c>
      <c r="X98" s="6">
        <f>VLOOKUP(RawData!X96,$S$226:$T$229,2,1)</f>
        <v>0</v>
      </c>
      <c r="Y98" s="6">
        <f>VLOOKUP(RawData!Y96,$S$226:$T$229,2,1)</f>
        <v>2</v>
      </c>
      <c r="Z98" s="6">
        <f>VLOOKUP(RawData!Z96,$S$226:$T$229,2,1)</f>
        <v>2</v>
      </c>
      <c r="AA98" s="6">
        <f>VLOOKUP(RawData!AA96,$S$226:$T$229,2,1)</f>
        <v>2</v>
      </c>
      <c r="AB98" s="6">
        <f>VLOOKUP(RawData!AB96,$S$226:$T$229,2,1)</f>
        <v>2</v>
      </c>
    </row>
    <row r="99" spans="1:28" ht="12.75">
      <c r="A99" s="9">
        <f>RawData!A97</f>
        <v>1</v>
      </c>
      <c r="B99" s="9">
        <f>RawData!B97</f>
        <v>0</v>
      </c>
      <c r="C99" s="9">
        <f>RawData!C97</f>
        <v>1</v>
      </c>
      <c r="D99" s="9">
        <f>RawData!D97</f>
        <v>1</v>
      </c>
      <c r="E99" s="9">
        <f>RawData!E97</f>
        <v>1</v>
      </c>
      <c r="F99" s="6">
        <f>VLOOKUP(RawData!F97,$C$226:$D$229,2,1)</f>
        <v>2</v>
      </c>
      <c r="G99" s="6">
        <f>VLOOKUP(RawData!G97,$C$226:$D$229,2,1)</f>
        <v>1</v>
      </c>
      <c r="H99" s="6">
        <f>VLOOKUP(RawData!H97,$C$226:$D$229,2,1)</f>
        <v>1</v>
      </c>
      <c r="I99" s="6">
        <f>VLOOKUP(RawData!I97,$C$226:$D$229,2,1)</f>
        <v>1</v>
      </c>
      <c r="J99" s="6">
        <f>VLOOKUP(RawData!J97,$C$226:$D$229,2,1)</f>
        <v>1</v>
      </c>
      <c r="K99" s="6">
        <f>VLOOKUP(RawData!K97,$C$226:$D$229,2,1)</f>
        <v>1</v>
      </c>
      <c r="L99" s="6">
        <f>VLOOKUP(RawData!L97,$C$226:$D$229,2,1)</f>
        <v>2</v>
      </c>
      <c r="M99" s="6">
        <f>VLOOKUP(RawData!M97,$C$226:$D$229,2,1)</f>
        <v>2</v>
      </c>
      <c r="N99" s="6">
        <f>VLOOKUP(RawData!N97,$C$226:$D$229,2,1)</f>
        <v>2</v>
      </c>
      <c r="O99" s="6">
        <f>VLOOKUP(RawData!O97,$C$226:$D$229,2,1)</f>
        <v>2</v>
      </c>
      <c r="P99" s="6">
        <f>VLOOKUP(RawData!P97,$C$226:$D$229,2,1)</f>
        <v>-1</v>
      </c>
      <c r="R99" s="6">
        <f>IF(RawData!R97="Yes",1,0)</f>
        <v>0</v>
      </c>
      <c r="S99" s="6">
        <f>VLOOKUP(RawData!S97,$S$226:$T$229,2,1)</f>
        <v>1</v>
      </c>
      <c r="T99" s="6">
        <f>VLOOKUP(RawData!T97,$S$226:$T$229,2,1)</f>
        <v>2</v>
      </c>
      <c r="U99" s="6">
        <f>VLOOKUP(RawData!U97,$S$226:$T$229,2,1)</f>
        <v>2</v>
      </c>
      <c r="V99" s="6">
        <f>VLOOKUP(RawData!V97,$S$226:$T$229,2,1)</f>
        <v>1</v>
      </c>
      <c r="W99" s="6">
        <f>VLOOKUP(RawData!W97,$S$226:$T$229,2,1)</f>
        <v>1</v>
      </c>
      <c r="X99" s="6">
        <f>VLOOKUP(RawData!X97,$S$226:$T$229,2,1)</f>
        <v>0</v>
      </c>
      <c r="Y99" s="6">
        <f>VLOOKUP(RawData!Y97,$S$226:$T$229,2,1)</f>
        <v>0</v>
      </c>
      <c r="Z99" s="6">
        <f>VLOOKUP(RawData!Z97,$S$226:$T$229,2,1)</f>
        <v>2</v>
      </c>
      <c r="AA99" s="6">
        <f>VLOOKUP(RawData!AA97,$S$226:$T$229,2,1)</f>
        <v>1</v>
      </c>
      <c r="AB99" s="6">
        <f>VLOOKUP(RawData!AB97,$S$226:$T$229,2,1)</f>
        <v>-1</v>
      </c>
    </row>
    <row r="100" spans="1:28" ht="12.75">
      <c r="A100" s="9">
        <f>RawData!A98</f>
        <v>0</v>
      </c>
      <c r="B100" s="9">
        <f>RawData!B98</f>
        <v>0</v>
      </c>
      <c r="C100" s="9">
        <f>RawData!C98</f>
        <v>0</v>
      </c>
      <c r="D100" s="9">
        <f>RawData!D98</f>
        <v>0</v>
      </c>
      <c r="E100" s="9">
        <f>RawData!E98</f>
        <v>1</v>
      </c>
      <c r="F100" s="6">
        <f>VLOOKUP(RawData!F98,$C$226:$D$229,2,1)</f>
        <v>1</v>
      </c>
      <c r="G100" s="6">
        <f>VLOOKUP(RawData!G98,$C$226:$D$229,2,1)</f>
        <v>2</v>
      </c>
      <c r="H100" s="6">
        <f>VLOOKUP(RawData!H98,$C$226:$D$229,2,1)</f>
        <v>1</v>
      </c>
      <c r="I100" s="6">
        <f>VLOOKUP(RawData!I98,$C$226:$D$229,2,1)</f>
        <v>1</v>
      </c>
      <c r="J100" s="6">
        <f>VLOOKUP(RawData!J98,$C$226:$D$229,2,1)</f>
        <v>1</v>
      </c>
      <c r="K100" s="6">
        <f>VLOOKUP(RawData!K98,$C$226:$D$229,2,1)</f>
        <v>1</v>
      </c>
      <c r="L100" s="6">
        <f>VLOOKUP(RawData!L98,$C$226:$D$229,2,1)</f>
        <v>1</v>
      </c>
      <c r="M100" s="6">
        <f>VLOOKUP(RawData!M98,$C$226:$D$229,2,1)</f>
        <v>0</v>
      </c>
      <c r="N100" s="6">
        <f>VLOOKUP(RawData!N98,$C$226:$D$229,2,1)</f>
        <v>1</v>
      </c>
      <c r="O100" s="6">
        <f>VLOOKUP(RawData!O98,$C$226:$D$229,2,1)</f>
        <v>1</v>
      </c>
      <c r="P100" s="6">
        <f>VLOOKUP(RawData!P98,$C$226:$D$229,2,1)</f>
        <v>-1</v>
      </c>
      <c r="R100" s="6">
        <f>IF(RawData!R98="Yes",1,0)</f>
        <v>1</v>
      </c>
      <c r="S100" s="6">
        <f>VLOOKUP(RawData!S98,$S$226:$T$229,2,1)</f>
        <v>-1</v>
      </c>
      <c r="T100" s="6">
        <f>VLOOKUP(RawData!T98,$S$226:$T$229,2,1)</f>
        <v>-1</v>
      </c>
      <c r="U100" s="6">
        <f>VLOOKUP(RawData!U98,$S$226:$T$229,2,1)</f>
        <v>-1</v>
      </c>
      <c r="V100" s="6">
        <f>VLOOKUP(RawData!V98,$S$226:$T$229,2,1)</f>
        <v>-1</v>
      </c>
      <c r="W100" s="6">
        <f>VLOOKUP(RawData!W98,$S$226:$T$229,2,1)</f>
        <v>-1</v>
      </c>
      <c r="X100" s="6">
        <f>VLOOKUP(RawData!X98,$S$226:$T$229,2,1)</f>
        <v>-1</v>
      </c>
      <c r="Y100" s="6">
        <f>VLOOKUP(RawData!Y98,$S$226:$T$229,2,1)</f>
        <v>-1</v>
      </c>
      <c r="Z100" s="6">
        <f>VLOOKUP(RawData!Z98,$S$226:$T$229,2,1)</f>
        <v>-1</v>
      </c>
      <c r="AA100" s="6">
        <f>VLOOKUP(RawData!AA98,$S$226:$T$229,2,1)</f>
        <v>-1</v>
      </c>
      <c r="AB100" s="6">
        <f>VLOOKUP(RawData!AB98,$S$226:$T$229,2,1)</f>
        <v>-1</v>
      </c>
    </row>
    <row r="101" spans="1:28" ht="12.75">
      <c r="A101" s="9">
        <f>RawData!A99</f>
        <v>1</v>
      </c>
      <c r="B101" s="9">
        <f>RawData!B99</f>
        <v>1</v>
      </c>
      <c r="C101" s="9">
        <f>RawData!C99</f>
        <v>1</v>
      </c>
      <c r="D101" s="9">
        <f>RawData!D99</f>
        <v>1</v>
      </c>
      <c r="E101" s="9">
        <f>RawData!E99</f>
        <v>1</v>
      </c>
      <c r="F101" s="6">
        <f>VLOOKUP(RawData!F99,$C$226:$D$229,2,1)</f>
        <v>1</v>
      </c>
      <c r="G101" s="6">
        <f>VLOOKUP(RawData!G99,$C$226:$D$229,2,1)</f>
        <v>-1</v>
      </c>
      <c r="H101" s="6">
        <f>VLOOKUP(RawData!H99,$C$226:$D$229,2,1)</f>
        <v>-1</v>
      </c>
      <c r="I101" s="6">
        <f>VLOOKUP(RawData!I99,$C$226:$D$229,2,1)</f>
        <v>1</v>
      </c>
      <c r="J101" s="6">
        <f>VLOOKUP(RawData!J99,$C$226:$D$229,2,1)</f>
        <v>-1</v>
      </c>
      <c r="K101" s="6">
        <f>VLOOKUP(RawData!K99,$C$226:$D$229,2,1)</f>
        <v>1</v>
      </c>
      <c r="L101" s="6">
        <f>VLOOKUP(RawData!L99,$C$226:$D$229,2,1)</f>
        <v>-1</v>
      </c>
      <c r="M101" s="6">
        <f>VLOOKUP(RawData!M99,$C$226:$D$229,2,1)</f>
        <v>-1</v>
      </c>
      <c r="N101" s="6">
        <f>VLOOKUP(RawData!N99,$C$226:$D$229,2,1)</f>
        <v>1</v>
      </c>
      <c r="O101" s="6">
        <f>VLOOKUP(RawData!O99,$C$226:$D$229,2,1)</f>
        <v>-1</v>
      </c>
      <c r="P101" s="6">
        <f>VLOOKUP(RawData!P99,$C$226:$D$229,2,1)</f>
        <v>2</v>
      </c>
      <c r="R101" s="6">
        <f>IF(RawData!R99="Yes",1,0)</f>
        <v>1</v>
      </c>
      <c r="S101" s="6">
        <f>VLOOKUP(RawData!S99,$S$226:$T$229,2,1)</f>
        <v>1</v>
      </c>
      <c r="T101" s="6">
        <f>VLOOKUP(RawData!T99,$S$226:$T$229,2,1)</f>
        <v>2</v>
      </c>
      <c r="U101" s="6">
        <f>VLOOKUP(RawData!U99,$S$226:$T$229,2,1)</f>
        <v>1</v>
      </c>
      <c r="V101" s="6">
        <f>VLOOKUP(RawData!V99,$S$226:$T$229,2,1)</f>
        <v>1</v>
      </c>
      <c r="W101" s="6">
        <f>VLOOKUP(RawData!W99,$S$226:$T$229,2,1)</f>
        <v>0</v>
      </c>
      <c r="X101" s="6">
        <f>VLOOKUP(RawData!X99,$S$226:$T$229,2,1)</f>
        <v>2</v>
      </c>
      <c r="Y101" s="6">
        <f>VLOOKUP(RawData!Y99,$S$226:$T$229,2,1)</f>
        <v>2</v>
      </c>
      <c r="Z101" s="6">
        <f>VLOOKUP(RawData!Z99,$S$226:$T$229,2,1)</f>
        <v>2</v>
      </c>
      <c r="AA101" s="6">
        <f>VLOOKUP(RawData!AA99,$S$226:$T$229,2,1)</f>
        <v>2</v>
      </c>
      <c r="AB101" s="6">
        <f>VLOOKUP(RawData!AB99,$S$226:$T$229,2,1)</f>
        <v>-1</v>
      </c>
    </row>
    <row r="102" spans="1:28" ht="12.75">
      <c r="A102" s="9">
        <f>RawData!A100</f>
        <v>0</v>
      </c>
      <c r="B102" s="9">
        <f>RawData!B100</f>
        <v>0</v>
      </c>
      <c r="C102" s="9">
        <f>RawData!C100</f>
        <v>1</v>
      </c>
      <c r="D102" s="9">
        <f>RawData!D100</f>
        <v>1</v>
      </c>
      <c r="E102" s="9">
        <f>RawData!E100</f>
        <v>0</v>
      </c>
      <c r="F102" s="6">
        <f>VLOOKUP(RawData!F100,$C$226:$D$229,2,1)</f>
        <v>1</v>
      </c>
      <c r="G102" s="6">
        <f>VLOOKUP(RawData!G100,$C$226:$D$229,2,1)</f>
        <v>1</v>
      </c>
      <c r="H102" s="6">
        <f>VLOOKUP(RawData!H100,$C$226:$D$229,2,1)</f>
        <v>2</v>
      </c>
      <c r="I102" s="6">
        <f>VLOOKUP(RawData!I100,$C$226:$D$229,2,1)</f>
        <v>2</v>
      </c>
      <c r="J102" s="6">
        <f>VLOOKUP(RawData!J100,$C$226:$D$229,2,1)</f>
        <v>1</v>
      </c>
      <c r="K102" s="6">
        <f>VLOOKUP(RawData!K100,$C$226:$D$229,2,1)</f>
        <v>1</v>
      </c>
      <c r="L102" s="6">
        <f>VLOOKUP(RawData!L100,$C$226:$D$229,2,1)</f>
        <v>1</v>
      </c>
      <c r="M102" s="6">
        <f>VLOOKUP(RawData!M100,$C$226:$D$229,2,1)</f>
        <v>1</v>
      </c>
      <c r="N102" s="6">
        <f>VLOOKUP(RawData!N100,$C$226:$D$229,2,1)</f>
        <v>1</v>
      </c>
      <c r="O102" s="6">
        <f>VLOOKUP(RawData!O100,$C$226:$D$229,2,1)</f>
        <v>1</v>
      </c>
      <c r="P102" s="6">
        <f>VLOOKUP(RawData!P100,$C$226:$D$229,2,1)</f>
        <v>1</v>
      </c>
      <c r="R102" s="6">
        <f>IF(RawData!R100="Yes",1,0)</f>
        <v>0</v>
      </c>
      <c r="S102" s="6">
        <f>VLOOKUP(RawData!S100,$S$226:$T$229,2,1)</f>
        <v>1</v>
      </c>
      <c r="T102" s="6">
        <f>VLOOKUP(RawData!T100,$S$226:$T$229,2,1)</f>
        <v>1</v>
      </c>
      <c r="U102" s="6">
        <f>VLOOKUP(RawData!U100,$S$226:$T$229,2,1)</f>
        <v>0</v>
      </c>
      <c r="V102" s="6">
        <f>VLOOKUP(RawData!V100,$S$226:$T$229,2,1)</f>
        <v>0</v>
      </c>
      <c r="W102" s="6">
        <f>VLOOKUP(RawData!W100,$S$226:$T$229,2,1)</f>
        <v>1</v>
      </c>
      <c r="X102" s="6">
        <f>VLOOKUP(RawData!X100,$S$226:$T$229,2,1)</f>
        <v>2</v>
      </c>
      <c r="Y102" s="6">
        <f>VLOOKUP(RawData!Y100,$S$226:$T$229,2,1)</f>
        <v>0</v>
      </c>
      <c r="Z102" s="6">
        <f>VLOOKUP(RawData!Z100,$S$226:$T$229,2,1)</f>
        <v>1</v>
      </c>
      <c r="AA102" s="6">
        <f>VLOOKUP(RawData!AA100,$S$226:$T$229,2,1)</f>
        <v>2</v>
      </c>
      <c r="AB102" s="6">
        <f>VLOOKUP(RawData!AB100,$S$226:$T$229,2,1)</f>
        <v>2</v>
      </c>
    </row>
    <row r="103" spans="1:28" ht="12.75">
      <c r="A103" s="9">
        <f>RawData!A101</f>
        <v>1</v>
      </c>
      <c r="B103" s="9">
        <f>RawData!B101</f>
        <v>1</v>
      </c>
      <c r="C103" s="9">
        <f>RawData!C101</f>
        <v>1</v>
      </c>
      <c r="D103" s="9">
        <f>RawData!D101</f>
        <v>1</v>
      </c>
      <c r="E103" s="9">
        <f>RawData!E101</f>
        <v>1</v>
      </c>
      <c r="F103" s="6">
        <f>VLOOKUP(RawData!F101,$C$226:$D$229,2,1)</f>
        <v>2</v>
      </c>
      <c r="G103" s="6">
        <f>VLOOKUP(RawData!G101,$C$226:$D$229,2,1)</f>
        <v>2</v>
      </c>
      <c r="H103" s="6">
        <f>VLOOKUP(RawData!H101,$C$226:$D$229,2,1)</f>
        <v>1</v>
      </c>
      <c r="I103" s="6">
        <f>VLOOKUP(RawData!I101,$C$226:$D$229,2,1)</f>
        <v>2</v>
      </c>
      <c r="J103" s="6">
        <f>VLOOKUP(RawData!J101,$C$226:$D$229,2,1)</f>
        <v>0</v>
      </c>
      <c r="K103" s="6">
        <f>VLOOKUP(RawData!K101,$C$226:$D$229,2,1)</f>
        <v>0</v>
      </c>
      <c r="L103" s="6">
        <f>VLOOKUP(RawData!L101,$C$226:$D$229,2,1)</f>
        <v>0</v>
      </c>
      <c r="M103" s="6">
        <f>VLOOKUP(RawData!M101,$C$226:$D$229,2,1)</f>
        <v>0</v>
      </c>
      <c r="N103" s="6">
        <f>VLOOKUP(RawData!N101,$C$226:$D$229,2,1)</f>
        <v>1</v>
      </c>
      <c r="O103" s="6">
        <f>VLOOKUP(RawData!O101,$C$226:$D$229,2,1)</f>
        <v>0</v>
      </c>
      <c r="P103" s="6">
        <f>VLOOKUP(RawData!P101,$C$226:$D$229,2,1)</f>
        <v>-1</v>
      </c>
      <c r="R103" s="6">
        <f>IF(RawData!R101="Yes",1,0)</f>
        <v>0</v>
      </c>
      <c r="S103" s="6">
        <f>VLOOKUP(RawData!S101,$S$226:$T$229,2,1)</f>
        <v>2</v>
      </c>
      <c r="T103" s="6">
        <f>VLOOKUP(RawData!T101,$S$226:$T$229,2,1)</f>
        <v>2</v>
      </c>
      <c r="U103" s="6">
        <f>VLOOKUP(RawData!U101,$S$226:$T$229,2,1)</f>
        <v>2</v>
      </c>
      <c r="V103" s="6">
        <f>VLOOKUP(RawData!V101,$S$226:$T$229,2,1)</f>
        <v>2</v>
      </c>
      <c r="W103" s="6">
        <f>VLOOKUP(RawData!W101,$S$226:$T$229,2,1)</f>
        <v>2</v>
      </c>
      <c r="X103" s="6">
        <f>VLOOKUP(RawData!X101,$S$226:$T$229,2,1)</f>
        <v>0</v>
      </c>
      <c r="Y103" s="6">
        <f>VLOOKUP(RawData!Y101,$S$226:$T$229,2,1)</f>
        <v>0</v>
      </c>
      <c r="Z103" s="6">
        <f>VLOOKUP(RawData!Z101,$S$226:$T$229,2,1)</f>
        <v>0</v>
      </c>
      <c r="AA103" s="6">
        <f>VLOOKUP(RawData!AA101,$S$226:$T$229,2,1)</f>
        <v>1</v>
      </c>
      <c r="AB103" s="6">
        <f>VLOOKUP(RawData!AB101,$S$226:$T$229,2,1)</f>
        <v>-1</v>
      </c>
    </row>
    <row r="104" spans="1:28" ht="12.75">
      <c r="A104" s="9">
        <f>RawData!A102</f>
        <v>1</v>
      </c>
      <c r="B104" s="9">
        <f>RawData!B102</f>
        <v>1</v>
      </c>
      <c r="C104" s="9">
        <f>RawData!C102</f>
        <v>1</v>
      </c>
      <c r="D104" s="9">
        <f>RawData!D102</f>
        <v>1</v>
      </c>
      <c r="E104" s="9">
        <f>RawData!E102</f>
        <v>1</v>
      </c>
      <c r="F104" s="6">
        <f>VLOOKUP(RawData!F102,$C$226:$D$229,2,1)</f>
        <v>1</v>
      </c>
      <c r="G104" s="6">
        <f>VLOOKUP(RawData!G102,$C$226:$D$229,2,1)</f>
        <v>1</v>
      </c>
      <c r="H104" s="6">
        <f>VLOOKUP(RawData!H102,$C$226:$D$229,2,1)</f>
        <v>1</v>
      </c>
      <c r="I104" s="6">
        <f>VLOOKUP(RawData!I102,$C$226:$D$229,2,1)</f>
        <v>-1</v>
      </c>
      <c r="J104" s="6">
        <f>VLOOKUP(RawData!J102,$C$226:$D$229,2,1)</f>
        <v>1</v>
      </c>
      <c r="K104" s="6">
        <f>VLOOKUP(RawData!K102,$C$226:$D$229,2,1)</f>
        <v>1</v>
      </c>
      <c r="L104" s="6">
        <f>VLOOKUP(RawData!L102,$C$226:$D$229,2,1)</f>
        <v>-1</v>
      </c>
      <c r="M104" s="6">
        <f>VLOOKUP(RawData!M102,$C$226:$D$229,2,1)</f>
        <v>1</v>
      </c>
      <c r="N104" s="6">
        <f>VLOOKUP(RawData!N102,$C$226:$D$229,2,1)</f>
        <v>1</v>
      </c>
      <c r="O104" s="6">
        <f>VLOOKUP(RawData!O102,$C$226:$D$229,2,1)</f>
        <v>1</v>
      </c>
      <c r="P104" s="6">
        <f>VLOOKUP(RawData!P102,$C$226:$D$229,2,1)</f>
        <v>-1</v>
      </c>
      <c r="R104" s="6">
        <f>IF(RawData!R102="Yes",1,0)</f>
        <v>0</v>
      </c>
      <c r="S104" s="6">
        <f>VLOOKUP(RawData!S102,$S$226:$T$229,2,1)</f>
        <v>2</v>
      </c>
      <c r="T104" s="6">
        <f>VLOOKUP(RawData!T102,$S$226:$T$229,2,1)</f>
        <v>1</v>
      </c>
      <c r="U104" s="6">
        <f>VLOOKUP(RawData!U102,$S$226:$T$229,2,1)</f>
        <v>0</v>
      </c>
      <c r="V104" s="6">
        <f>VLOOKUP(RawData!V102,$S$226:$T$229,2,1)</f>
        <v>1</v>
      </c>
      <c r="W104" s="6">
        <f>VLOOKUP(RawData!W102,$S$226:$T$229,2,1)</f>
        <v>1</v>
      </c>
      <c r="X104" s="6">
        <f>VLOOKUP(RawData!X102,$S$226:$T$229,2,1)</f>
        <v>1</v>
      </c>
      <c r="Y104" s="6">
        <f>VLOOKUP(RawData!Y102,$S$226:$T$229,2,1)</f>
        <v>1</v>
      </c>
      <c r="Z104" s="6">
        <f>VLOOKUP(RawData!Z102,$S$226:$T$229,2,1)</f>
        <v>2</v>
      </c>
      <c r="AA104" s="6">
        <f>VLOOKUP(RawData!AA102,$S$226:$T$229,2,1)</f>
        <v>1</v>
      </c>
      <c r="AB104" s="6">
        <f>VLOOKUP(RawData!AB102,$S$226:$T$229,2,1)</f>
        <v>-1</v>
      </c>
    </row>
    <row r="105" spans="1:28" ht="12.75">
      <c r="A105" s="9">
        <f>RawData!A103</f>
        <v>1</v>
      </c>
      <c r="B105" s="9">
        <f>RawData!B103</f>
        <v>1</v>
      </c>
      <c r="C105" s="9">
        <f>RawData!C103</f>
        <v>1</v>
      </c>
      <c r="D105" s="9">
        <f>RawData!D103</f>
        <v>1</v>
      </c>
      <c r="E105" s="9">
        <f>RawData!E103</f>
        <v>1</v>
      </c>
      <c r="F105" s="6">
        <f>VLOOKUP(RawData!F103,$C$226:$D$229,2,1)</f>
        <v>1</v>
      </c>
      <c r="G105" s="6">
        <f>VLOOKUP(RawData!G103,$C$226:$D$229,2,1)</f>
        <v>1</v>
      </c>
      <c r="H105" s="6">
        <f>VLOOKUP(RawData!H103,$C$226:$D$229,2,1)</f>
        <v>2</v>
      </c>
      <c r="I105" s="6">
        <f>VLOOKUP(RawData!I103,$C$226:$D$229,2,1)</f>
        <v>1</v>
      </c>
      <c r="J105" s="6">
        <f>VLOOKUP(RawData!J103,$C$226:$D$229,2,1)</f>
        <v>2</v>
      </c>
      <c r="K105" s="6">
        <f>VLOOKUP(RawData!K103,$C$226:$D$229,2,1)</f>
        <v>2</v>
      </c>
      <c r="L105" s="6">
        <f>VLOOKUP(RawData!L103,$C$226:$D$229,2,1)</f>
        <v>1</v>
      </c>
      <c r="M105" s="6">
        <f>VLOOKUP(RawData!M103,$C$226:$D$229,2,1)</f>
        <v>1</v>
      </c>
      <c r="N105" s="6">
        <f>VLOOKUP(RawData!N103,$C$226:$D$229,2,1)</f>
        <v>1</v>
      </c>
      <c r="O105" s="6">
        <f>VLOOKUP(RawData!O103,$C$226:$D$229,2,1)</f>
        <v>2</v>
      </c>
      <c r="P105" s="6">
        <f>VLOOKUP(RawData!P103,$C$226:$D$229,2,1)</f>
        <v>-1</v>
      </c>
      <c r="R105" s="6">
        <f>IF(RawData!R103="Yes",1,0)</f>
        <v>0</v>
      </c>
      <c r="S105" s="6">
        <f>VLOOKUP(RawData!S103,$S$226:$T$229,2,1)</f>
        <v>1</v>
      </c>
      <c r="T105" s="6">
        <f>VLOOKUP(RawData!T103,$S$226:$T$229,2,1)</f>
        <v>2</v>
      </c>
      <c r="U105" s="6">
        <f>VLOOKUP(RawData!U103,$S$226:$T$229,2,1)</f>
        <v>2</v>
      </c>
      <c r="V105" s="6">
        <f>VLOOKUP(RawData!V103,$S$226:$T$229,2,1)</f>
        <v>2</v>
      </c>
      <c r="W105" s="6">
        <f>VLOOKUP(RawData!W103,$S$226:$T$229,2,1)</f>
        <v>1</v>
      </c>
      <c r="X105" s="6">
        <f>VLOOKUP(RawData!X103,$S$226:$T$229,2,1)</f>
        <v>1</v>
      </c>
      <c r="Y105" s="6">
        <f>VLOOKUP(RawData!Y103,$S$226:$T$229,2,1)</f>
        <v>2</v>
      </c>
      <c r="Z105" s="6">
        <f>VLOOKUP(RawData!Z103,$S$226:$T$229,2,1)</f>
        <v>2</v>
      </c>
      <c r="AA105" s="6">
        <f>VLOOKUP(RawData!AA103,$S$226:$T$229,2,1)</f>
        <v>2</v>
      </c>
      <c r="AB105" s="6">
        <f>VLOOKUP(RawData!AB103,$S$226:$T$229,2,1)</f>
        <v>-1</v>
      </c>
    </row>
    <row r="106" spans="1:28" ht="12.75">
      <c r="A106" s="9">
        <f>RawData!A104</f>
        <v>1</v>
      </c>
      <c r="B106" s="9">
        <f>RawData!B104</f>
        <v>1</v>
      </c>
      <c r="C106" s="9">
        <f>RawData!C104</f>
        <v>1</v>
      </c>
      <c r="D106" s="9">
        <f>RawData!D104</f>
        <v>1</v>
      </c>
      <c r="E106" s="9">
        <f>RawData!E104</f>
        <v>0</v>
      </c>
      <c r="F106" s="6">
        <f>VLOOKUP(RawData!F104,$C$226:$D$229,2,1)</f>
        <v>2</v>
      </c>
      <c r="G106" s="6">
        <f>VLOOKUP(RawData!G104,$C$226:$D$229,2,1)</f>
        <v>1</v>
      </c>
      <c r="H106" s="6">
        <f>VLOOKUP(RawData!H104,$C$226:$D$229,2,1)</f>
        <v>1</v>
      </c>
      <c r="I106" s="6">
        <f>VLOOKUP(RawData!I104,$C$226:$D$229,2,1)</f>
        <v>1</v>
      </c>
      <c r="J106" s="6">
        <f>VLOOKUP(RawData!J104,$C$226:$D$229,2,1)</f>
        <v>2</v>
      </c>
      <c r="K106" s="6">
        <f>VLOOKUP(RawData!K104,$C$226:$D$229,2,1)</f>
        <v>2</v>
      </c>
      <c r="L106" s="6">
        <f>VLOOKUP(RawData!L104,$C$226:$D$229,2,1)</f>
        <v>0</v>
      </c>
      <c r="M106" s="6">
        <f>VLOOKUP(RawData!M104,$C$226:$D$229,2,1)</f>
        <v>0</v>
      </c>
      <c r="N106" s="6">
        <f>VLOOKUP(RawData!N104,$C$226:$D$229,2,1)</f>
        <v>1</v>
      </c>
      <c r="O106" s="6">
        <f>VLOOKUP(RawData!O104,$C$226:$D$229,2,1)</f>
        <v>2</v>
      </c>
      <c r="P106" s="6">
        <f>VLOOKUP(RawData!P104,$C$226:$D$229,2,1)</f>
        <v>-1</v>
      </c>
      <c r="R106" s="6">
        <f>IF(RawData!R104="Yes",1,0)</f>
        <v>0</v>
      </c>
      <c r="S106" s="6">
        <f>VLOOKUP(RawData!S104,$S$226:$T$229,2,1)</f>
        <v>2</v>
      </c>
      <c r="T106" s="6">
        <f>VLOOKUP(RawData!T104,$S$226:$T$229,2,1)</f>
        <v>2</v>
      </c>
      <c r="U106" s="6">
        <f>VLOOKUP(RawData!U104,$S$226:$T$229,2,1)</f>
        <v>2</v>
      </c>
      <c r="V106" s="6">
        <f>VLOOKUP(RawData!V104,$S$226:$T$229,2,1)</f>
        <v>1</v>
      </c>
      <c r="W106" s="6">
        <f>VLOOKUP(RawData!W104,$S$226:$T$229,2,1)</f>
        <v>2</v>
      </c>
      <c r="X106" s="6">
        <f>VLOOKUP(RawData!X104,$S$226:$T$229,2,1)</f>
        <v>1</v>
      </c>
      <c r="Y106" s="6">
        <f>VLOOKUP(RawData!Y104,$S$226:$T$229,2,1)</f>
        <v>1</v>
      </c>
      <c r="Z106" s="6">
        <f>VLOOKUP(RawData!Z104,$S$226:$T$229,2,1)</f>
        <v>2</v>
      </c>
      <c r="AA106" s="6">
        <f>VLOOKUP(RawData!AA104,$S$226:$T$229,2,1)</f>
        <v>2</v>
      </c>
      <c r="AB106" s="6">
        <f>VLOOKUP(RawData!AB104,$S$226:$T$229,2,1)</f>
        <v>-1</v>
      </c>
    </row>
    <row r="107" spans="1:28" ht="12.75">
      <c r="A107" s="9">
        <f>RawData!A105</f>
        <v>0</v>
      </c>
      <c r="B107" s="9">
        <f>RawData!B105</f>
        <v>0</v>
      </c>
      <c r="C107" s="9">
        <f>RawData!C105</f>
        <v>0</v>
      </c>
      <c r="D107" s="9">
        <f>RawData!D105</f>
        <v>1</v>
      </c>
      <c r="E107" s="9">
        <f>RawData!E105</f>
        <v>0</v>
      </c>
      <c r="F107" s="6">
        <f>VLOOKUP(RawData!F105,$C$226:$D$229,2,1)</f>
        <v>1</v>
      </c>
      <c r="G107" s="6">
        <f>VLOOKUP(RawData!G105,$C$226:$D$229,2,1)</f>
        <v>1</v>
      </c>
      <c r="H107" s="6">
        <f>VLOOKUP(RawData!H105,$C$226:$D$229,2,1)</f>
        <v>2</v>
      </c>
      <c r="I107" s="6">
        <f>VLOOKUP(RawData!I105,$C$226:$D$229,2,1)</f>
        <v>0</v>
      </c>
      <c r="J107" s="6">
        <f>VLOOKUP(RawData!J105,$C$226:$D$229,2,1)</f>
        <v>2</v>
      </c>
      <c r="K107" s="6">
        <f>VLOOKUP(RawData!K105,$C$226:$D$229,2,1)</f>
        <v>0</v>
      </c>
      <c r="L107" s="6">
        <f>VLOOKUP(RawData!L105,$C$226:$D$229,2,1)</f>
        <v>1</v>
      </c>
      <c r="M107" s="6">
        <f>VLOOKUP(RawData!M105,$C$226:$D$229,2,1)</f>
        <v>0</v>
      </c>
      <c r="N107" s="6">
        <f>VLOOKUP(RawData!N105,$C$226:$D$229,2,1)</f>
        <v>1</v>
      </c>
      <c r="O107" s="6">
        <f>VLOOKUP(RawData!O105,$C$226:$D$229,2,1)</f>
        <v>1</v>
      </c>
      <c r="P107" s="6">
        <f>VLOOKUP(RawData!P105,$C$226:$D$229,2,1)</f>
        <v>-1</v>
      </c>
      <c r="R107" s="6">
        <f>IF(RawData!R105="Yes",1,0)</f>
        <v>0</v>
      </c>
      <c r="S107" s="6">
        <f>VLOOKUP(RawData!S105,$S$226:$T$229,2,1)</f>
        <v>2</v>
      </c>
      <c r="T107" s="6">
        <f>VLOOKUP(RawData!T105,$S$226:$T$229,2,1)</f>
        <v>1</v>
      </c>
      <c r="U107" s="6">
        <f>VLOOKUP(RawData!U105,$S$226:$T$229,2,1)</f>
        <v>2</v>
      </c>
      <c r="V107" s="6">
        <f>VLOOKUP(RawData!V105,$S$226:$T$229,2,1)</f>
        <v>0</v>
      </c>
      <c r="W107" s="6">
        <f>VLOOKUP(RawData!W105,$S$226:$T$229,2,1)</f>
        <v>1</v>
      </c>
      <c r="X107" s="6">
        <f>VLOOKUP(RawData!X105,$S$226:$T$229,2,1)</f>
        <v>1</v>
      </c>
      <c r="Y107" s="6">
        <f>VLOOKUP(RawData!Y105,$S$226:$T$229,2,1)</f>
        <v>0</v>
      </c>
      <c r="Z107" s="6">
        <f>VLOOKUP(RawData!Z105,$S$226:$T$229,2,1)</f>
        <v>1</v>
      </c>
      <c r="AA107" s="6">
        <f>VLOOKUP(RawData!AA105,$S$226:$T$229,2,1)</f>
        <v>1</v>
      </c>
      <c r="AB107" s="6">
        <f>VLOOKUP(RawData!AB105,$S$226:$T$229,2,1)</f>
        <v>2</v>
      </c>
    </row>
    <row r="108" spans="1:28" ht="12.75">
      <c r="A108" s="9">
        <f>RawData!A106</f>
        <v>1</v>
      </c>
      <c r="B108" s="9">
        <f>RawData!B106</f>
        <v>1</v>
      </c>
      <c r="C108" s="9">
        <f>RawData!C106</f>
        <v>1</v>
      </c>
      <c r="D108" s="9">
        <f>RawData!D106</f>
        <v>1</v>
      </c>
      <c r="E108" s="9">
        <f>RawData!E106</f>
        <v>1</v>
      </c>
      <c r="F108" s="6">
        <f>VLOOKUP(RawData!F106,$C$226:$D$229,2,1)</f>
        <v>1</v>
      </c>
      <c r="G108" s="6">
        <f>VLOOKUP(RawData!G106,$C$226:$D$229,2,1)</f>
        <v>0</v>
      </c>
      <c r="H108" s="6">
        <f>VLOOKUP(RawData!H106,$C$226:$D$229,2,1)</f>
        <v>2</v>
      </c>
      <c r="I108" s="6">
        <f>VLOOKUP(RawData!I106,$C$226:$D$229,2,1)</f>
        <v>2</v>
      </c>
      <c r="J108" s="6">
        <f>VLOOKUP(RawData!J106,$C$226:$D$229,2,1)</f>
        <v>1</v>
      </c>
      <c r="K108" s="6">
        <f>VLOOKUP(RawData!K106,$C$226:$D$229,2,1)</f>
        <v>2</v>
      </c>
      <c r="L108" s="6">
        <f>VLOOKUP(RawData!L106,$C$226:$D$229,2,1)</f>
        <v>1</v>
      </c>
      <c r="M108" s="6">
        <f>VLOOKUP(RawData!M106,$C$226:$D$229,2,1)</f>
        <v>1</v>
      </c>
      <c r="N108" s="6">
        <f>VLOOKUP(RawData!N106,$C$226:$D$229,2,1)</f>
        <v>1</v>
      </c>
      <c r="O108" s="6">
        <f>VLOOKUP(RawData!O106,$C$226:$D$229,2,1)</f>
        <v>1</v>
      </c>
      <c r="P108" s="6">
        <f>VLOOKUP(RawData!P106,$C$226:$D$229,2,1)</f>
        <v>-1</v>
      </c>
      <c r="R108" s="6">
        <f>IF(RawData!R106="Yes",1,0)</f>
        <v>0</v>
      </c>
      <c r="S108" s="6">
        <f>VLOOKUP(RawData!S106,$S$226:$T$229,2,1)</f>
        <v>2</v>
      </c>
      <c r="T108" s="6">
        <f>VLOOKUP(RawData!T106,$S$226:$T$229,2,1)</f>
        <v>2</v>
      </c>
      <c r="U108" s="6">
        <f>VLOOKUP(RawData!U106,$S$226:$T$229,2,1)</f>
        <v>2</v>
      </c>
      <c r="V108" s="6">
        <f>VLOOKUP(RawData!V106,$S$226:$T$229,2,1)</f>
        <v>1</v>
      </c>
      <c r="W108" s="6">
        <f>VLOOKUP(RawData!W106,$S$226:$T$229,2,1)</f>
        <v>0</v>
      </c>
      <c r="X108" s="6">
        <f>VLOOKUP(RawData!X106,$S$226:$T$229,2,1)</f>
        <v>0</v>
      </c>
      <c r="Y108" s="6">
        <f>VLOOKUP(RawData!Y106,$S$226:$T$229,2,1)</f>
        <v>2</v>
      </c>
      <c r="Z108" s="6">
        <f>VLOOKUP(RawData!Z106,$S$226:$T$229,2,1)</f>
        <v>0</v>
      </c>
      <c r="AA108" s="6">
        <f>VLOOKUP(RawData!AA106,$S$226:$T$229,2,1)</f>
        <v>2</v>
      </c>
      <c r="AB108" s="6">
        <f>VLOOKUP(RawData!AB106,$S$226:$T$229,2,1)</f>
        <v>2</v>
      </c>
    </row>
    <row r="109" spans="1:28" ht="12.75">
      <c r="A109" s="9">
        <f>RawData!A107</f>
        <v>1</v>
      </c>
      <c r="B109" s="9">
        <f>RawData!B107</f>
        <v>0</v>
      </c>
      <c r="C109" s="9">
        <f>RawData!C107</f>
        <v>0</v>
      </c>
      <c r="D109" s="9">
        <f>RawData!D107</f>
        <v>0</v>
      </c>
      <c r="E109" s="9">
        <f>RawData!E107</f>
        <v>0</v>
      </c>
      <c r="F109" s="6">
        <f>VLOOKUP(RawData!F107,$C$226:$D$229,2,1)</f>
        <v>0</v>
      </c>
      <c r="G109" s="6">
        <f>VLOOKUP(RawData!G107,$C$226:$D$229,2,1)</f>
        <v>0</v>
      </c>
      <c r="H109" s="6">
        <f>VLOOKUP(RawData!H107,$C$226:$D$229,2,1)</f>
        <v>0</v>
      </c>
      <c r="I109" s="6">
        <f>VLOOKUP(RawData!I107,$C$226:$D$229,2,1)</f>
        <v>0</v>
      </c>
      <c r="J109" s="6">
        <f>VLOOKUP(RawData!J107,$C$226:$D$229,2,1)</f>
        <v>0</v>
      </c>
      <c r="K109" s="6">
        <f>VLOOKUP(RawData!K107,$C$226:$D$229,2,1)</f>
        <v>1</v>
      </c>
      <c r="L109" s="6">
        <f>VLOOKUP(RawData!L107,$C$226:$D$229,2,1)</f>
        <v>0</v>
      </c>
      <c r="M109" s="6">
        <f>VLOOKUP(RawData!M107,$C$226:$D$229,2,1)</f>
        <v>0</v>
      </c>
      <c r="N109" s="6">
        <f>VLOOKUP(RawData!N107,$C$226:$D$229,2,1)</f>
        <v>0</v>
      </c>
      <c r="O109" s="6">
        <f>VLOOKUP(RawData!O107,$C$226:$D$229,2,1)</f>
        <v>0</v>
      </c>
      <c r="P109" s="6">
        <f>VLOOKUP(RawData!P107,$C$226:$D$229,2,1)</f>
        <v>-1</v>
      </c>
      <c r="R109" s="6">
        <f>IF(RawData!R107="Yes",1,0)</f>
        <v>0</v>
      </c>
      <c r="S109" s="6">
        <f>VLOOKUP(RawData!S107,$S$226:$T$229,2,1)</f>
        <v>2</v>
      </c>
      <c r="T109" s="6">
        <f>VLOOKUP(RawData!T107,$S$226:$T$229,2,1)</f>
        <v>2</v>
      </c>
      <c r="U109" s="6">
        <f>VLOOKUP(RawData!U107,$S$226:$T$229,2,1)</f>
        <v>2</v>
      </c>
      <c r="V109" s="6">
        <f>VLOOKUP(RawData!V107,$S$226:$T$229,2,1)</f>
        <v>2</v>
      </c>
      <c r="W109" s="6">
        <f>VLOOKUP(RawData!W107,$S$226:$T$229,2,1)</f>
        <v>2</v>
      </c>
      <c r="X109" s="6">
        <f>VLOOKUP(RawData!X107,$S$226:$T$229,2,1)</f>
        <v>2</v>
      </c>
      <c r="Y109" s="6">
        <f>VLOOKUP(RawData!Y107,$S$226:$T$229,2,1)</f>
        <v>1</v>
      </c>
      <c r="Z109" s="6">
        <f>VLOOKUP(RawData!Z107,$S$226:$T$229,2,1)</f>
        <v>2</v>
      </c>
      <c r="AA109" s="6">
        <f>VLOOKUP(RawData!AA107,$S$226:$T$229,2,1)</f>
        <v>0</v>
      </c>
      <c r="AB109" s="6">
        <f>VLOOKUP(RawData!AB107,$S$226:$T$229,2,1)</f>
        <v>-1</v>
      </c>
    </row>
    <row r="110" spans="1:28" ht="12.75">
      <c r="A110" s="9">
        <f>RawData!A108</f>
        <v>1</v>
      </c>
      <c r="B110" s="9">
        <f>RawData!B108</f>
        <v>1</v>
      </c>
      <c r="C110" s="9">
        <f>RawData!C108</f>
        <v>1</v>
      </c>
      <c r="D110" s="9">
        <f>RawData!D108</f>
        <v>1</v>
      </c>
      <c r="E110" s="9">
        <f>RawData!E108</f>
        <v>0</v>
      </c>
      <c r="F110" s="6">
        <f>VLOOKUP(RawData!F108,$C$226:$D$229,2,1)</f>
        <v>1</v>
      </c>
      <c r="G110" s="6">
        <f>VLOOKUP(RawData!G108,$C$226:$D$229,2,1)</f>
        <v>2</v>
      </c>
      <c r="H110" s="6">
        <f>VLOOKUP(RawData!H108,$C$226:$D$229,2,1)</f>
        <v>1</v>
      </c>
      <c r="I110" s="6">
        <f>VLOOKUP(RawData!I108,$C$226:$D$229,2,1)</f>
        <v>1</v>
      </c>
      <c r="J110" s="6">
        <f>VLOOKUP(RawData!J108,$C$226:$D$229,2,1)</f>
        <v>2</v>
      </c>
      <c r="K110" s="6">
        <f>VLOOKUP(RawData!K108,$C$226:$D$229,2,1)</f>
        <v>2</v>
      </c>
      <c r="L110" s="6">
        <f>VLOOKUP(RawData!L108,$C$226:$D$229,2,1)</f>
        <v>1</v>
      </c>
      <c r="M110" s="6">
        <f>VLOOKUP(RawData!M108,$C$226:$D$229,2,1)</f>
        <v>1</v>
      </c>
      <c r="N110" s="6">
        <f>VLOOKUP(RawData!N108,$C$226:$D$229,2,1)</f>
        <v>1</v>
      </c>
      <c r="O110" s="6">
        <f>VLOOKUP(RawData!O108,$C$226:$D$229,2,1)</f>
        <v>0</v>
      </c>
      <c r="P110" s="6">
        <f>VLOOKUP(RawData!P108,$C$226:$D$229,2,1)</f>
        <v>2</v>
      </c>
      <c r="R110" s="6">
        <f>IF(RawData!R108="Yes",1,0)</f>
        <v>0</v>
      </c>
      <c r="S110" s="6">
        <f>VLOOKUP(RawData!S108,$S$226:$T$229,2,1)</f>
        <v>0</v>
      </c>
      <c r="T110" s="6">
        <f>VLOOKUP(RawData!T108,$S$226:$T$229,2,1)</f>
        <v>0</v>
      </c>
      <c r="U110" s="6">
        <f>VLOOKUP(RawData!U108,$S$226:$T$229,2,1)</f>
        <v>0</v>
      </c>
      <c r="V110" s="6">
        <f>VLOOKUP(RawData!V108,$S$226:$T$229,2,1)</f>
        <v>1</v>
      </c>
      <c r="W110" s="6">
        <f>VLOOKUP(RawData!W108,$S$226:$T$229,2,1)</f>
        <v>1</v>
      </c>
      <c r="X110" s="6">
        <f>VLOOKUP(RawData!X108,$S$226:$T$229,2,1)</f>
        <v>2</v>
      </c>
      <c r="Y110" s="6">
        <f>VLOOKUP(RawData!Y108,$S$226:$T$229,2,1)</f>
        <v>1</v>
      </c>
      <c r="Z110" s="6">
        <f>VLOOKUP(RawData!Z108,$S$226:$T$229,2,1)</f>
        <v>1</v>
      </c>
      <c r="AA110" s="6">
        <f>VLOOKUP(RawData!AA108,$S$226:$T$229,2,1)</f>
        <v>2</v>
      </c>
      <c r="AB110" s="6">
        <f>VLOOKUP(RawData!AB108,$S$226:$T$229,2,1)</f>
        <v>2</v>
      </c>
    </row>
    <row r="111" spans="1:28" ht="12.75">
      <c r="A111" s="9">
        <f>RawData!A109</f>
        <v>1</v>
      </c>
      <c r="B111" s="9">
        <f>RawData!B109</f>
        <v>1</v>
      </c>
      <c r="C111" s="9">
        <f>RawData!C109</f>
        <v>1</v>
      </c>
      <c r="D111" s="9">
        <f>RawData!D109</f>
        <v>1</v>
      </c>
      <c r="E111" s="9">
        <f>RawData!E109</f>
        <v>0</v>
      </c>
      <c r="F111" s="6">
        <f>VLOOKUP(RawData!F109,$C$226:$D$229,2,1)</f>
        <v>2</v>
      </c>
      <c r="G111" s="6">
        <f>VLOOKUP(RawData!G109,$C$226:$D$229,2,1)</f>
        <v>1</v>
      </c>
      <c r="H111" s="6">
        <f>VLOOKUP(RawData!H109,$C$226:$D$229,2,1)</f>
        <v>1</v>
      </c>
      <c r="I111" s="6">
        <f>VLOOKUP(RawData!I109,$C$226:$D$229,2,1)</f>
        <v>2</v>
      </c>
      <c r="J111" s="6">
        <f>VLOOKUP(RawData!J109,$C$226:$D$229,2,1)</f>
        <v>1</v>
      </c>
      <c r="K111" s="6">
        <f>VLOOKUP(RawData!K109,$C$226:$D$229,2,1)</f>
        <v>2</v>
      </c>
      <c r="L111" s="6">
        <f>VLOOKUP(RawData!L109,$C$226:$D$229,2,1)</f>
        <v>1</v>
      </c>
      <c r="M111" s="6">
        <f>VLOOKUP(RawData!M109,$C$226:$D$229,2,1)</f>
        <v>-1</v>
      </c>
      <c r="N111" s="6">
        <f>VLOOKUP(RawData!N109,$C$226:$D$229,2,1)</f>
        <v>1</v>
      </c>
      <c r="O111" s="6">
        <f>VLOOKUP(RawData!O109,$C$226:$D$229,2,1)</f>
        <v>1</v>
      </c>
      <c r="P111" s="6">
        <f>VLOOKUP(RawData!P109,$C$226:$D$229,2,1)</f>
        <v>-1</v>
      </c>
      <c r="R111" s="6">
        <f>IF(RawData!R109="Yes",1,0)</f>
        <v>0</v>
      </c>
      <c r="S111" s="6">
        <f>VLOOKUP(RawData!S109,$S$226:$T$229,2,1)</f>
        <v>2</v>
      </c>
      <c r="T111" s="6">
        <f>VLOOKUP(RawData!T109,$S$226:$T$229,2,1)</f>
        <v>1</v>
      </c>
      <c r="U111" s="6">
        <f>VLOOKUP(RawData!U109,$S$226:$T$229,2,1)</f>
        <v>1</v>
      </c>
      <c r="V111" s="6">
        <f>VLOOKUP(RawData!V109,$S$226:$T$229,2,1)</f>
        <v>0</v>
      </c>
      <c r="W111" s="6">
        <f>VLOOKUP(RawData!W109,$S$226:$T$229,2,1)</f>
        <v>1</v>
      </c>
      <c r="X111" s="6">
        <f>VLOOKUP(RawData!X109,$S$226:$T$229,2,1)</f>
        <v>1</v>
      </c>
      <c r="Y111" s="6">
        <f>VLOOKUP(RawData!Y109,$S$226:$T$229,2,1)</f>
        <v>2</v>
      </c>
      <c r="Z111" s="6">
        <f>VLOOKUP(RawData!Z109,$S$226:$T$229,2,1)</f>
        <v>0</v>
      </c>
      <c r="AA111" s="6">
        <f>VLOOKUP(RawData!AA109,$S$226:$T$229,2,1)</f>
        <v>1</v>
      </c>
      <c r="AB111" s="6">
        <f>VLOOKUP(RawData!AB109,$S$226:$T$229,2,1)</f>
        <v>-1</v>
      </c>
    </row>
    <row r="112" spans="1:28" ht="12.75">
      <c r="A112" s="9">
        <f>RawData!A110</f>
        <v>0</v>
      </c>
      <c r="B112" s="9">
        <f>RawData!B110</f>
        <v>0</v>
      </c>
      <c r="C112" s="9">
        <f>RawData!C110</f>
        <v>0</v>
      </c>
      <c r="D112" s="9">
        <f>RawData!D110</f>
        <v>1</v>
      </c>
      <c r="E112" s="9">
        <f>RawData!E110</f>
        <v>0</v>
      </c>
      <c r="F112" s="6">
        <f>VLOOKUP(RawData!F110,$C$226:$D$229,2,1)</f>
        <v>1</v>
      </c>
      <c r="G112" s="6">
        <f>VLOOKUP(RawData!G110,$C$226:$D$229,2,1)</f>
        <v>1</v>
      </c>
      <c r="H112" s="6">
        <f>VLOOKUP(RawData!H110,$C$226:$D$229,2,1)</f>
        <v>2</v>
      </c>
      <c r="I112" s="6">
        <f>VLOOKUP(RawData!I110,$C$226:$D$229,2,1)</f>
        <v>1</v>
      </c>
      <c r="J112" s="6">
        <f>VLOOKUP(RawData!J110,$C$226:$D$229,2,1)</f>
        <v>2</v>
      </c>
      <c r="K112" s="6">
        <f>VLOOKUP(RawData!K110,$C$226:$D$229,2,1)</f>
        <v>2</v>
      </c>
      <c r="L112" s="6">
        <f>VLOOKUP(RawData!L110,$C$226:$D$229,2,1)</f>
        <v>1</v>
      </c>
      <c r="M112" s="6">
        <f>VLOOKUP(RawData!M110,$C$226:$D$229,2,1)</f>
        <v>0</v>
      </c>
      <c r="N112" s="6">
        <f>VLOOKUP(RawData!N110,$C$226:$D$229,2,1)</f>
        <v>1</v>
      </c>
      <c r="O112" s="6">
        <f>VLOOKUP(RawData!O110,$C$226:$D$229,2,1)</f>
        <v>1</v>
      </c>
      <c r="P112" s="6">
        <f>VLOOKUP(RawData!P110,$C$226:$D$229,2,1)</f>
        <v>-1</v>
      </c>
      <c r="R112" s="6">
        <f>IF(RawData!R110="Yes",1,0)</f>
        <v>1</v>
      </c>
      <c r="S112" s="6">
        <f>VLOOKUP(RawData!S110,$S$226:$T$229,2,1)</f>
        <v>2</v>
      </c>
      <c r="T112" s="6">
        <f>VLOOKUP(RawData!T110,$S$226:$T$229,2,1)</f>
        <v>1</v>
      </c>
      <c r="U112" s="6">
        <f>VLOOKUP(RawData!U110,$S$226:$T$229,2,1)</f>
        <v>1</v>
      </c>
      <c r="V112" s="6">
        <f>VLOOKUP(RawData!V110,$S$226:$T$229,2,1)</f>
        <v>2</v>
      </c>
      <c r="W112" s="6">
        <f>VLOOKUP(RawData!W110,$S$226:$T$229,2,1)</f>
        <v>2</v>
      </c>
      <c r="X112" s="6">
        <f>VLOOKUP(RawData!X110,$S$226:$T$229,2,1)</f>
        <v>1</v>
      </c>
      <c r="Y112" s="6">
        <f>VLOOKUP(RawData!Y110,$S$226:$T$229,2,1)</f>
        <v>1</v>
      </c>
      <c r="Z112" s="6">
        <f>VLOOKUP(RawData!Z110,$S$226:$T$229,2,1)</f>
        <v>2</v>
      </c>
      <c r="AA112" s="6">
        <f>VLOOKUP(RawData!AA110,$S$226:$T$229,2,1)</f>
        <v>2</v>
      </c>
      <c r="AB112" s="6">
        <f>VLOOKUP(RawData!AB110,$S$226:$T$229,2,1)</f>
        <v>-1</v>
      </c>
    </row>
    <row r="113" spans="1:28" ht="12.75">
      <c r="A113" s="9">
        <f>RawData!A111</f>
        <v>0</v>
      </c>
      <c r="B113" s="9">
        <f>RawData!B111</f>
        <v>0</v>
      </c>
      <c r="C113" s="9">
        <f>RawData!C111</f>
        <v>1</v>
      </c>
      <c r="D113" s="9">
        <f>RawData!D111</f>
        <v>0</v>
      </c>
      <c r="E113" s="9">
        <f>RawData!E111</f>
        <v>0</v>
      </c>
      <c r="F113" s="6">
        <f>VLOOKUP(RawData!F111,$C$226:$D$229,2,1)</f>
        <v>2</v>
      </c>
      <c r="G113" s="6">
        <f>VLOOKUP(RawData!G111,$C$226:$D$229,2,1)</f>
        <v>1</v>
      </c>
      <c r="H113" s="6">
        <f>VLOOKUP(RawData!H111,$C$226:$D$229,2,1)</f>
        <v>1</v>
      </c>
      <c r="I113" s="6">
        <f>VLOOKUP(RawData!I111,$C$226:$D$229,2,1)</f>
        <v>1</v>
      </c>
      <c r="J113" s="6">
        <f>VLOOKUP(RawData!J111,$C$226:$D$229,2,1)</f>
        <v>1</v>
      </c>
      <c r="K113" s="6">
        <f>VLOOKUP(RawData!K111,$C$226:$D$229,2,1)</f>
        <v>1</v>
      </c>
      <c r="L113" s="6">
        <f>VLOOKUP(RawData!L111,$C$226:$D$229,2,1)</f>
        <v>1</v>
      </c>
      <c r="M113" s="6">
        <f>VLOOKUP(RawData!M111,$C$226:$D$229,2,1)</f>
        <v>1</v>
      </c>
      <c r="N113" s="6">
        <f>VLOOKUP(RawData!N111,$C$226:$D$229,2,1)</f>
        <v>1</v>
      </c>
      <c r="O113" s="6">
        <f>VLOOKUP(RawData!O111,$C$226:$D$229,2,1)</f>
        <v>1</v>
      </c>
      <c r="P113" s="6">
        <f>VLOOKUP(RawData!P111,$C$226:$D$229,2,1)</f>
        <v>1</v>
      </c>
      <c r="R113" s="6">
        <f>IF(RawData!R111="Yes",1,0)</f>
        <v>1</v>
      </c>
      <c r="S113" s="6">
        <f>VLOOKUP(RawData!S111,$S$226:$T$229,2,1)</f>
        <v>1</v>
      </c>
      <c r="T113" s="6">
        <f>VLOOKUP(RawData!T111,$S$226:$T$229,2,1)</f>
        <v>2</v>
      </c>
      <c r="U113" s="6">
        <f>VLOOKUP(RawData!U111,$S$226:$T$229,2,1)</f>
        <v>1</v>
      </c>
      <c r="V113" s="6">
        <f>VLOOKUP(RawData!V111,$S$226:$T$229,2,1)</f>
        <v>1</v>
      </c>
      <c r="W113" s="6">
        <f>VLOOKUP(RawData!W111,$S$226:$T$229,2,1)</f>
        <v>0</v>
      </c>
      <c r="X113" s="6">
        <f>VLOOKUP(RawData!X111,$S$226:$T$229,2,1)</f>
        <v>1</v>
      </c>
      <c r="Y113" s="6">
        <f>VLOOKUP(RawData!Y111,$S$226:$T$229,2,1)</f>
        <v>2</v>
      </c>
      <c r="Z113" s="6">
        <f>VLOOKUP(RawData!Z111,$S$226:$T$229,2,1)</f>
        <v>2</v>
      </c>
      <c r="AA113" s="6">
        <f>VLOOKUP(RawData!AA111,$S$226:$T$229,2,1)</f>
        <v>1</v>
      </c>
      <c r="AB113" s="6">
        <f>VLOOKUP(RawData!AB111,$S$226:$T$229,2,1)</f>
        <v>-1</v>
      </c>
    </row>
    <row r="114" spans="1:28" ht="12.75">
      <c r="A114" s="9">
        <f>RawData!A112</f>
        <v>1</v>
      </c>
      <c r="B114" s="9">
        <f>RawData!B112</f>
        <v>0</v>
      </c>
      <c r="C114" s="9">
        <f>RawData!C112</f>
        <v>1</v>
      </c>
      <c r="D114" s="9">
        <f>RawData!D112</f>
        <v>1</v>
      </c>
      <c r="E114" s="9">
        <f>RawData!E112</f>
        <v>0</v>
      </c>
      <c r="F114" s="6">
        <f>VLOOKUP(RawData!F112,$C$226:$D$229,2,1)</f>
        <v>2</v>
      </c>
      <c r="G114" s="6">
        <f>VLOOKUP(RawData!G112,$C$226:$D$229,2,1)</f>
        <v>1</v>
      </c>
      <c r="H114" s="6">
        <f>VLOOKUP(RawData!H112,$C$226:$D$229,2,1)</f>
        <v>0</v>
      </c>
      <c r="I114" s="6">
        <f>VLOOKUP(RawData!I112,$C$226:$D$229,2,1)</f>
        <v>0</v>
      </c>
      <c r="J114" s="6">
        <f>VLOOKUP(RawData!J112,$C$226:$D$229,2,1)</f>
        <v>1</v>
      </c>
      <c r="K114" s="6">
        <f>VLOOKUP(RawData!K112,$C$226:$D$229,2,1)</f>
        <v>1</v>
      </c>
      <c r="L114" s="6">
        <f>VLOOKUP(RawData!L112,$C$226:$D$229,2,1)</f>
        <v>2</v>
      </c>
      <c r="M114" s="6">
        <f>VLOOKUP(RawData!M112,$C$226:$D$229,2,1)</f>
        <v>0</v>
      </c>
      <c r="N114" s="6">
        <f>VLOOKUP(RawData!N112,$C$226:$D$229,2,1)</f>
        <v>1</v>
      </c>
      <c r="O114" s="6">
        <f>VLOOKUP(RawData!O112,$C$226:$D$229,2,1)</f>
        <v>2</v>
      </c>
      <c r="P114" s="6">
        <f>VLOOKUP(RawData!P112,$C$226:$D$229,2,1)</f>
        <v>-1</v>
      </c>
      <c r="R114" s="6">
        <f>IF(RawData!R112="Yes",1,0)</f>
        <v>0</v>
      </c>
      <c r="S114" s="6">
        <f>VLOOKUP(RawData!S112,$S$226:$T$229,2,1)</f>
        <v>1</v>
      </c>
      <c r="T114" s="6">
        <f>VLOOKUP(RawData!T112,$S$226:$T$229,2,1)</f>
        <v>2</v>
      </c>
      <c r="U114" s="6">
        <f>VLOOKUP(RawData!U112,$S$226:$T$229,2,1)</f>
        <v>2</v>
      </c>
      <c r="V114" s="6">
        <f>VLOOKUP(RawData!V112,$S$226:$T$229,2,1)</f>
        <v>1</v>
      </c>
      <c r="W114" s="6">
        <f>VLOOKUP(RawData!W112,$S$226:$T$229,2,1)</f>
        <v>2</v>
      </c>
      <c r="X114" s="6">
        <f>VLOOKUP(RawData!X112,$S$226:$T$229,2,1)</f>
        <v>1</v>
      </c>
      <c r="Y114" s="6">
        <f>VLOOKUP(RawData!Y112,$S$226:$T$229,2,1)</f>
        <v>1</v>
      </c>
      <c r="Z114" s="6">
        <f>VLOOKUP(RawData!Z112,$S$226:$T$229,2,1)</f>
        <v>2</v>
      </c>
      <c r="AA114" s="6">
        <f>VLOOKUP(RawData!AA112,$S$226:$T$229,2,1)</f>
        <v>1</v>
      </c>
      <c r="AB114" s="6">
        <f>VLOOKUP(RawData!AB112,$S$226:$T$229,2,1)</f>
        <v>1</v>
      </c>
    </row>
    <row r="115" spans="1:28" ht="12.75">
      <c r="A115" s="9">
        <f>RawData!A113</f>
        <v>1</v>
      </c>
      <c r="B115" s="9">
        <f>RawData!B113</f>
        <v>0</v>
      </c>
      <c r="C115" s="9">
        <f>RawData!C113</f>
        <v>1</v>
      </c>
      <c r="D115" s="9">
        <f>RawData!D113</f>
        <v>1</v>
      </c>
      <c r="E115" s="9">
        <f>RawData!E113</f>
        <v>1</v>
      </c>
      <c r="F115" s="6">
        <f>VLOOKUP(RawData!F113,$C$226:$D$229,2,1)</f>
        <v>1</v>
      </c>
      <c r="G115" s="6">
        <f>VLOOKUP(RawData!G113,$C$226:$D$229,2,1)</f>
        <v>1</v>
      </c>
      <c r="H115" s="6">
        <f>VLOOKUP(RawData!H113,$C$226:$D$229,2,1)</f>
        <v>1</v>
      </c>
      <c r="I115" s="6">
        <f>VLOOKUP(RawData!I113,$C$226:$D$229,2,1)</f>
        <v>2</v>
      </c>
      <c r="J115" s="6">
        <f>VLOOKUP(RawData!J113,$C$226:$D$229,2,1)</f>
        <v>2</v>
      </c>
      <c r="K115" s="6">
        <f>VLOOKUP(RawData!K113,$C$226:$D$229,2,1)</f>
        <v>1</v>
      </c>
      <c r="L115" s="6">
        <f>VLOOKUP(RawData!L113,$C$226:$D$229,2,1)</f>
        <v>0</v>
      </c>
      <c r="M115" s="6">
        <f>VLOOKUP(RawData!M113,$C$226:$D$229,2,1)</f>
        <v>0</v>
      </c>
      <c r="N115" s="6">
        <f>VLOOKUP(RawData!N113,$C$226:$D$229,2,1)</f>
        <v>1</v>
      </c>
      <c r="O115" s="6">
        <f>VLOOKUP(RawData!O113,$C$226:$D$229,2,1)</f>
        <v>1</v>
      </c>
      <c r="P115" s="6">
        <f>VLOOKUP(RawData!P113,$C$226:$D$229,2,1)</f>
        <v>-1</v>
      </c>
      <c r="R115" s="6">
        <f>IF(RawData!R113="Yes",1,0)</f>
        <v>0</v>
      </c>
      <c r="S115" s="6">
        <f>VLOOKUP(RawData!S113,$S$226:$T$229,2,1)</f>
        <v>2</v>
      </c>
      <c r="T115" s="6">
        <f>VLOOKUP(RawData!T113,$S$226:$T$229,2,1)</f>
        <v>2</v>
      </c>
      <c r="U115" s="6">
        <f>VLOOKUP(RawData!U113,$S$226:$T$229,2,1)</f>
        <v>2</v>
      </c>
      <c r="V115" s="6">
        <f>VLOOKUP(RawData!V113,$S$226:$T$229,2,1)</f>
        <v>2</v>
      </c>
      <c r="W115" s="6">
        <f>VLOOKUP(RawData!W113,$S$226:$T$229,2,1)</f>
        <v>2</v>
      </c>
      <c r="X115" s="6">
        <f>VLOOKUP(RawData!X113,$S$226:$T$229,2,1)</f>
        <v>2</v>
      </c>
      <c r="Y115" s="6">
        <f>VLOOKUP(RawData!Y113,$S$226:$T$229,2,1)</f>
        <v>2</v>
      </c>
      <c r="Z115" s="6">
        <f>VLOOKUP(RawData!Z113,$S$226:$T$229,2,1)</f>
        <v>1</v>
      </c>
      <c r="AA115" s="6">
        <f>VLOOKUP(RawData!AA113,$S$226:$T$229,2,1)</f>
        <v>1</v>
      </c>
      <c r="AB115" s="6">
        <f>VLOOKUP(RawData!AB113,$S$226:$T$229,2,1)</f>
        <v>-1</v>
      </c>
    </row>
    <row r="116" spans="1:28" ht="12.75">
      <c r="A116" s="9">
        <f>RawData!A114</f>
        <v>0</v>
      </c>
      <c r="B116" s="9">
        <f>RawData!B114</f>
        <v>0</v>
      </c>
      <c r="C116" s="9">
        <f>RawData!C114</f>
        <v>1</v>
      </c>
      <c r="D116" s="9">
        <f>RawData!D114</f>
        <v>0</v>
      </c>
      <c r="E116" s="9">
        <f>RawData!E114</f>
        <v>1</v>
      </c>
      <c r="F116" s="6">
        <f>VLOOKUP(RawData!F114,$C$226:$D$229,2,1)</f>
        <v>1</v>
      </c>
      <c r="G116" s="6">
        <f>VLOOKUP(RawData!G114,$C$226:$D$229,2,1)</f>
        <v>1</v>
      </c>
      <c r="H116" s="6">
        <f>VLOOKUP(RawData!H114,$C$226:$D$229,2,1)</f>
        <v>1</v>
      </c>
      <c r="I116" s="6">
        <f>VLOOKUP(RawData!I114,$C$226:$D$229,2,1)</f>
        <v>1</v>
      </c>
      <c r="J116" s="6">
        <f>VLOOKUP(RawData!J114,$C$226:$D$229,2,1)</f>
        <v>1</v>
      </c>
      <c r="K116" s="6">
        <f>VLOOKUP(RawData!K114,$C$226:$D$229,2,1)</f>
        <v>1</v>
      </c>
      <c r="L116" s="6">
        <f>VLOOKUP(RawData!L114,$C$226:$D$229,2,1)</f>
        <v>0</v>
      </c>
      <c r="M116" s="6">
        <f>VLOOKUP(RawData!M114,$C$226:$D$229,2,1)</f>
        <v>0</v>
      </c>
      <c r="N116" s="6">
        <f>VLOOKUP(RawData!N114,$C$226:$D$229,2,1)</f>
        <v>2</v>
      </c>
      <c r="O116" s="6">
        <f>VLOOKUP(RawData!O114,$C$226:$D$229,2,1)</f>
        <v>2</v>
      </c>
      <c r="P116" s="6">
        <f>VLOOKUP(RawData!P114,$C$226:$D$229,2,1)</f>
        <v>-1</v>
      </c>
      <c r="R116" s="6">
        <f>IF(RawData!R114="Yes",1,0)</f>
        <v>1</v>
      </c>
      <c r="S116" s="6">
        <f>VLOOKUP(RawData!S114,$S$226:$T$229,2,1)</f>
        <v>1</v>
      </c>
      <c r="T116" s="6">
        <f>VLOOKUP(RawData!T114,$S$226:$T$229,2,1)</f>
        <v>-1</v>
      </c>
      <c r="U116" s="6">
        <f>VLOOKUP(RawData!U114,$S$226:$T$229,2,1)</f>
        <v>-1</v>
      </c>
      <c r="V116" s="6">
        <f>VLOOKUP(RawData!V114,$S$226:$T$229,2,1)</f>
        <v>-1</v>
      </c>
      <c r="W116" s="6">
        <f>VLOOKUP(RawData!W114,$S$226:$T$229,2,1)</f>
        <v>-1</v>
      </c>
      <c r="X116" s="6">
        <f>VLOOKUP(RawData!X114,$S$226:$T$229,2,1)</f>
        <v>-1</v>
      </c>
      <c r="Y116" s="6">
        <f>VLOOKUP(RawData!Y114,$S$226:$T$229,2,1)</f>
        <v>-1</v>
      </c>
      <c r="Z116" s="6">
        <f>VLOOKUP(RawData!Z114,$S$226:$T$229,2,1)</f>
        <v>-1</v>
      </c>
      <c r="AA116" s="6">
        <f>VLOOKUP(RawData!AA114,$S$226:$T$229,2,1)</f>
        <v>2</v>
      </c>
      <c r="AB116" s="6">
        <f>VLOOKUP(RawData!AB114,$S$226:$T$229,2,1)</f>
        <v>-1</v>
      </c>
    </row>
    <row r="117" spans="1:28" ht="12.75">
      <c r="A117" s="9">
        <f>RawData!A115</f>
        <v>0</v>
      </c>
      <c r="B117" s="9">
        <f>RawData!B115</f>
        <v>0</v>
      </c>
      <c r="C117" s="9">
        <f>RawData!C115</f>
        <v>1</v>
      </c>
      <c r="D117" s="9">
        <f>RawData!D115</f>
        <v>1</v>
      </c>
      <c r="E117" s="9">
        <f>RawData!E115</f>
        <v>1</v>
      </c>
      <c r="F117" s="6">
        <f>VLOOKUP(RawData!F115,$C$226:$D$229,2,1)</f>
        <v>1</v>
      </c>
      <c r="G117" s="6">
        <f>VLOOKUP(RawData!G115,$C$226:$D$229,2,1)</f>
        <v>0</v>
      </c>
      <c r="H117" s="6">
        <f>VLOOKUP(RawData!H115,$C$226:$D$229,2,1)</f>
        <v>1</v>
      </c>
      <c r="I117" s="6">
        <f>VLOOKUP(RawData!I115,$C$226:$D$229,2,1)</f>
        <v>2</v>
      </c>
      <c r="J117" s="6">
        <f>VLOOKUP(RawData!J115,$C$226:$D$229,2,1)</f>
        <v>1</v>
      </c>
      <c r="K117" s="6">
        <f>VLOOKUP(RawData!K115,$C$226:$D$229,2,1)</f>
        <v>0</v>
      </c>
      <c r="L117" s="6">
        <f>VLOOKUP(RawData!L115,$C$226:$D$229,2,1)</f>
        <v>1</v>
      </c>
      <c r="M117" s="6">
        <f>VLOOKUP(RawData!M115,$C$226:$D$229,2,1)</f>
        <v>0</v>
      </c>
      <c r="N117" s="6">
        <f>VLOOKUP(RawData!N115,$C$226:$D$229,2,1)</f>
        <v>1</v>
      </c>
      <c r="O117" s="6">
        <f>VLOOKUP(RawData!O115,$C$226:$D$229,2,1)</f>
        <v>1</v>
      </c>
      <c r="P117" s="6">
        <f>VLOOKUP(RawData!P115,$C$226:$D$229,2,1)</f>
        <v>-1</v>
      </c>
      <c r="R117" s="6">
        <f>IF(RawData!R115="Yes",1,0)</f>
        <v>0</v>
      </c>
      <c r="S117" s="6">
        <f>VLOOKUP(RawData!S115,$S$226:$T$229,2,1)</f>
        <v>1</v>
      </c>
      <c r="T117" s="6">
        <f>VLOOKUP(RawData!T115,$S$226:$T$229,2,1)</f>
        <v>2</v>
      </c>
      <c r="U117" s="6">
        <f>VLOOKUP(RawData!U115,$S$226:$T$229,2,1)</f>
        <v>0</v>
      </c>
      <c r="V117" s="6">
        <f>VLOOKUP(RawData!V115,$S$226:$T$229,2,1)</f>
        <v>0</v>
      </c>
      <c r="W117" s="6">
        <f>VLOOKUP(RawData!W115,$S$226:$T$229,2,1)</f>
        <v>1</v>
      </c>
      <c r="X117" s="6">
        <f>VLOOKUP(RawData!X115,$S$226:$T$229,2,1)</f>
        <v>1</v>
      </c>
      <c r="Y117" s="6">
        <f>VLOOKUP(RawData!Y115,$S$226:$T$229,2,1)</f>
        <v>2</v>
      </c>
      <c r="Z117" s="6">
        <f>VLOOKUP(RawData!Z115,$S$226:$T$229,2,1)</f>
        <v>1</v>
      </c>
      <c r="AA117" s="6">
        <f>VLOOKUP(RawData!AA115,$S$226:$T$229,2,1)</f>
        <v>2</v>
      </c>
      <c r="AB117" s="6">
        <f>VLOOKUP(RawData!AB115,$S$226:$T$229,2,1)</f>
        <v>-1</v>
      </c>
    </row>
    <row r="118" spans="1:28" ht="12.75">
      <c r="A118" s="9">
        <f>RawData!A116</f>
        <v>0</v>
      </c>
      <c r="B118" s="9">
        <f>RawData!B116</f>
        <v>0</v>
      </c>
      <c r="C118" s="9">
        <f>RawData!C116</f>
        <v>1</v>
      </c>
      <c r="D118" s="9">
        <f>RawData!D116</f>
        <v>1</v>
      </c>
      <c r="E118" s="9">
        <f>RawData!E116</f>
        <v>1</v>
      </c>
      <c r="F118" s="6">
        <f>VLOOKUP(RawData!F116,$C$226:$D$229,2,1)</f>
        <v>1</v>
      </c>
      <c r="G118" s="6">
        <f>VLOOKUP(RawData!G116,$C$226:$D$229,2,1)</f>
        <v>1</v>
      </c>
      <c r="H118" s="6">
        <f>VLOOKUP(RawData!H116,$C$226:$D$229,2,1)</f>
        <v>1</v>
      </c>
      <c r="I118" s="6">
        <f>VLOOKUP(RawData!I116,$C$226:$D$229,2,1)</f>
        <v>1</v>
      </c>
      <c r="J118" s="6">
        <f>VLOOKUP(RawData!J116,$C$226:$D$229,2,1)</f>
        <v>1</v>
      </c>
      <c r="K118" s="6">
        <f>VLOOKUP(RawData!K116,$C$226:$D$229,2,1)</f>
        <v>1</v>
      </c>
      <c r="L118" s="6">
        <f>VLOOKUP(RawData!L116,$C$226:$D$229,2,1)</f>
        <v>1</v>
      </c>
      <c r="M118" s="6">
        <f>VLOOKUP(RawData!M116,$C$226:$D$229,2,1)</f>
        <v>1</v>
      </c>
      <c r="N118" s="6">
        <f>VLOOKUP(RawData!N116,$C$226:$D$229,2,1)</f>
        <v>1</v>
      </c>
      <c r="O118" s="6">
        <f>VLOOKUP(RawData!O116,$C$226:$D$229,2,1)</f>
        <v>1</v>
      </c>
      <c r="P118" s="6">
        <f>VLOOKUP(RawData!P116,$C$226:$D$229,2,1)</f>
        <v>-1</v>
      </c>
      <c r="R118" s="6">
        <f>IF(RawData!R116="Yes",1,0)</f>
        <v>0</v>
      </c>
      <c r="S118" s="6">
        <f>VLOOKUP(RawData!S116,$S$226:$T$229,2,1)</f>
        <v>2</v>
      </c>
      <c r="T118" s="6">
        <f>VLOOKUP(RawData!T116,$S$226:$T$229,2,1)</f>
        <v>2</v>
      </c>
      <c r="U118" s="6">
        <f>VLOOKUP(RawData!U116,$S$226:$T$229,2,1)</f>
        <v>1</v>
      </c>
      <c r="V118" s="6">
        <f>VLOOKUP(RawData!V116,$S$226:$T$229,2,1)</f>
        <v>2</v>
      </c>
      <c r="W118" s="6">
        <f>VLOOKUP(RawData!W116,$S$226:$T$229,2,1)</f>
        <v>2</v>
      </c>
      <c r="X118" s="6">
        <f>VLOOKUP(RawData!X116,$S$226:$T$229,2,1)</f>
        <v>1</v>
      </c>
      <c r="Y118" s="6">
        <f>VLOOKUP(RawData!Y116,$S$226:$T$229,2,1)</f>
        <v>0</v>
      </c>
      <c r="Z118" s="6">
        <f>VLOOKUP(RawData!Z116,$S$226:$T$229,2,1)</f>
        <v>2</v>
      </c>
      <c r="AA118" s="6">
        <f>VLOOKUP(RawData!AA116,$S$226:$T$229,2,1)</f>
        <v>2</v>
      </c>
      <c r="AB118" s="6">
        <f>VLOOKUP(RawData!AB116,$S$226:$T$229,2,1)</f>
        <v>-1</v>
      </c>
    </row>
    <row r="119" spans="1:28" ht="12.75">
      <c r="A119" s="9">
        <f>RawData!A117</f>
        <v>1</v>
      </c>
      <c r="B119" s="9">
        <f>RawData!B117</f>
        <v>1</v>
      </c>
      <c r="C119" s="9">
        <f>RawData!C117</f>
        <v>1</v>
      </c>
      <c r="D119" s="9">
        <f>RawData!D117</f>
        <v>1</v>
      </c>
      <c r="E119" s="9">
        <f>RawData!E117</f>
        <v>1</v>
      </c>
      <c r="F119" s="6">
        <f>VLOOKUP(RawData!F117,$C$226:$D$229,2,1)</f>
        <v>2</v>
      </c>
      <c r="G119" s="6">
        <f>VLOOKUP(RawData!G117,$C$226:$D$229,2,1)</f>
        <v>1</v>
      </c>
      <c r="H119" s="6">
        <f>VLOOKUP(RawData!H117,$C$226:$D$229,2,1)</f>
        <v>2</v>
      </c>
      <c r="I119" s="6">
        <f>VLOOKUP(RawData!I117,$C$226:$D$229,2,1)</f>
        <v>0</v>
      </c>
      <c r="J119" s="6">
        <f>VLOOKUP(RawData!J117,$C$226:$D$229,2,1)</f>
        <v>2</v>
      </c>
      <c r="K119" s="6">
        <f>VLOOKUP(RawData!K117,$C$226:$D$229,2,1)</f>
        <v>1</v>
      </c>
      <c r="L119" s="6">
        <f>VLOOKUP(RawData!L117,$C$226:$D$229,2,1)</f>
        <v>1</v>
      </c>
      <c r="M119" s="6">
        <f>VLOOKUP(RawData!M117,$C$226:$D$229,2,1)</f>
        <v>0</v>
      </c>
      <c r="N119" s="6">
        <f>VLOOKUP(RawData!N117,$C$226:$D$229,2,1)</f>
        <v>2</v>
      </c>
      <c r="O119" s="6">
        <f>VLOOKUP(RawData!O117,$C$226:$D$229,2,1)</f>
        <v>1</v>
      </c>
      <c r="P119" s="6">
        <f>VLOOKUP(RawData!P117,$C$226:$D$229,2,1)</f>
        <v>-1</v>
      </c>
      <c r="R119" s="6">
        <f>IF(RawData!R117="Yes",1,0)</f>
        <v>0</v>
      </c>
      <c r="S119" s="6">
        <f>VLOOKUP(RawData!S117,$S$226:$T$229,2,1)</f>
        <v>0</v>
      </c>
      <c r="T119" s="6">
        <f>VLOOKUP(RawData!T117,$S$226:$T$229,2,1)</f>
        <v>1</v>
      </c>
      <c r="U119" s="6">
        <f>VLOOKUP(RawData!U117,$S$226:$T$229,2,1)</f>
        <v>1</v>
      </c>
      <c r="V119" s="6">
        <f>VLOOKUP(RawData!V117,$S$226:$T$229,2,1)</f>
        <v>2</v>
      </c>
      <c r="W119" s="6">
        <f>VLOOKUP(RawData!W117,$S$226:$T$229,2,1)</f>
        <v>2</v>
      </c>
      <c r="X119" s="6">
        <f>VLOOKUP(RawData!X117,$S$226:$T$229,2,1)</f>
        <v>0</v>
      </c>
      <c r="Y119" s="6">
        <f>VLOOKUP(RawData!Y117,$S$226:$T$229,2,1)</f>
        <v>0</v>
      </c>
      <c r="Z119" s="6">
        <f>VLOOKUP(RawData!Z117,$S$226:$T$229,2,1)</f>
        <v>2</v>
      </c>
      <c r="AA119" s="6">
        <f>VLOOKUP(RawData!AA117,$S$226:$T$229,2,1)</f>
        <v>1</v>
      </c>
      <c r="AB119" s="6">
        <f>VLOOKUP(RawData!AB117,$S$226:$T$229,2,1)</f>
        <v>-1</v>
      </c>
    </row>
    <row r="120" spans="1:28" ht="12.75">
      <c r="A120" s="9">
        <f>RawData!A118</f>
        <v>0</v>
      </c>
      <c r="B120" s="9">
        <f>RawData!B118</f>
        <v>0</v>
      </c>
      <c r="C120" s="9">
        <f>RawData!C118</f>
        <v>0</v>
      </c>
      <c r="D120" s="9">
        <f>RawData!D118</f>
        <v>0</v>
      </c>
      <c r="E120" s="9">
        <f>RawData!E118</f>
        <v>1</v>
      </c>
      <c r="F120" s="6">
        <f>VLOOKUP(RawData!F118,$C$226:$D$229,2,1)</f>
        <v>2</v>
      </c>
      <c r="G120" s="6">
        <f>VLOOKUP(RawData!G118,$C$226:$D$229,2,1)</f>
        <v>1</v>
      </c>
      <c r="H120" s="6">
        <f>VLOOKUP(RawData!H118,$C$226:$D$229,2,1)</f>
        <v>1</v>
      </c>
      <c r="I120" s="6">
        <f>VLOOKUP(RawData!I118,$C$226:$D$229,2,1)</f>
        <v>1</v>
      </c>
      <c r="J120" s="6">
        <f>VLOOKUP(RawData!J118,$C$226:$D$229,2,1)</f>
        <v>1</v>
      </c>
      <c r="K120" s="6">
        <f>VLOOKUP(RawData!K118,$C$226:$D$229,2,1)</f>
        <v>0</v>
      </c>
      <c r="L120" s="6">
        <f>VLOOKUP(RawData!L118,$C$226:$D$229,2,1)</f>
        <v>2</v>
      </c>
      <c r="M120" s="6">
        <f>VLOOKUP(RawData!M118,$C$226:$D$229,2,1)</f>
        <v>1</v>
      </c>
      <c r="N120" s="6">
        <f>VLOOKUP(RawData!N118,$C$226:$D$229,2,1)</f>
        <v>1</v>
      </c>
      <c r="O120" s="6">
        <f>VLOOKUP(RawData!O118,$C$226:$D$229,2,1)</f>
        <v>1</v>
      </c>
      <c r="P120" s="6">
        <f>VLOOKUP(RawData!P118,$C$226:$D$229,2,1)</f>
        <v>-1</v>
      </c>
      <c r="R120" s="6">
        <f>IF(RawData!R118="Yes",1,0)</f>
        <v>0</v>
      </c>
      <c r="S120" s="6">
        <f>VLOOKUP(RawData!S118,$S$226:$T$229,2,1)</f>
        <v>1</v>
      </c>
      <c r="T120" s="6">
        <f>VLOOKUP(RawData!T118,$S$226:$T$229,2,1)</f>
        <v>1</v>
      </c>
      <c r="U120" s="6">
        <f>VLOOKUP(RawData!U118,$S$226:$T$229,2,1)</f>
        <v>1</v>
      </c>
      <c r="V120" s="6">
        <f>VLOOKUP(RawData!V118,$S$226:$T$229,2,1)</f>
        <v>0</v>
      </c>
      <c r="W120" s="6">
        <f>VLOOKUP(RawData!W118,$S$226:$T$229,2,1)</f>
        <v>2</v>
      </c>
      <c r="X120" s="6">
        <f>VLOOKUP(RawData!X118,$S$226:$T$229,2,1)</f>
        <v>0</v>
      </c>
      <c r="Y120" s="6">
        <f>VLOOKUP(RawData!Y118,$S$226:$T$229,2,1)</f>
        <v>0</v>
      </c>
      <c r="Z120" s="6">
        <f>VLOOKUP(RawData!Z118,$S$226:$T$229,2,1)</f>
        <v>1</v>
      </c>
      <c r="AA120" s="6">
        <f>VLOOKUP(RawData!AA118,$S$226:$T$229,2,1)</f>
        <v>2</v>
      </c>
      <c r="AB120" s="6">
        <f>VLOOKUP(RawData!AB118,$S$226:$T$229,2,1)</f>
        <v>-1</v>
      </c>
    </row>
    <row r="121" spans="1:28" ht="12.75">
      <c r="A121" s="9">
        <f>RawData!A119</f>
        <v>1</v>
      </c>
      <c r="B121" s="9">
        <f>RawData!B119</f>
        <v>1</v>
      </c>
      <c r="C121" s="9">
        <f>RawData!C119</f>
        <v>1</v>
      </c>
      <c r="D121" s="9">
        <f>RawData!D119</f>
        <v>1</v>
      </c>
      <c r="E121" s="9">
        <f>RawData!E119</f>
        <v>0</v>
      </c>
      <c r="F121" s="6">
        <f>VLOOKUP(RawData!F119,$C$226:$D$229,2,1)</f>
        <v>2</v>
      </c>
      <c r="G121" s="6">
        <f>VLOOKUP(RawData!G119,$C$226:$D$229,2,1)</f>
        <v>1</v>
      </c>
      <c r="H121" s="6">
        <f>VLOOKUP(RawData!H119,$C$226:$D$229,2,1)</f>
        <v>1</v>
      </c>
      <c r="I121" s="6">
        <f>VLOOKUP(RawData!I119,$C$226:$D$229,2,1)</f>
        <v>2</v>
      </c>
      <c r="J121" s="6">
        <f>VLOOKUP(RawData!J119,$C$226:$D$229,2,1)</f>
        <v>1</v>
      </c>
      <c r="K121" s="6">
        <f>VLOOKUP(RawData!K119,$C$226:$D$229,2,1)</f>
        <v>2</v>
      </c>
      <c r="L121" s="6">
        <f>VLOOKUP(RawData!L119,$C$226:$D$229,2,1)</f>
        <v>0</v>
      </c>
      <c r="M121" s="6">
        <f>VLOOKUP(RawData!M119,$C$226:$D$229,2,1)</f>
        <v>0</v>
      </c>
      <c r="N121" s="6">
        <f>VLOOKUP(RawData!N119,$C$226:$D$229,2,1)</f>
        <v>1</v>
      </c>
      <c r="O121" s="6">
        <f>VLOOKUP(RawData!O119,$C$226:$D$229,2,1)</f>
        <v>0</v>
      </c>
      <c r="P121" s="6">
        <f>VLOOKUP(RawData!P119,$C$226:$D$229,2,1)</f>
        <v>2</v>
      </c>
      <c r="R121" s="6">
        <f>IF(RawData!R119="Yes",1,0)</f>
        <v>0</v>
      </c>
      <c r="S121" s="6">
        <f>VLOOKUP(RawData!S119,$S$226:$T$229,2,1)</f>
        <v>1</v>
      </c>
      <c r="T121" s="6">
        <f>VLOOKUP(RawData!T119,$S$226:$T$229,2,1)</f>
        <v>2</v>
      </c>
      <c r="U121" s="6">
        <f>VLOOKUP(RawData!U119,$S$226:$T$229,2,1)</f>
        <v>2</v>
      </c>
      <c r="V121" s="6">
        <f>VLOOKUP(RawData!V119,$S$226:$T$229,2,1)</f>
        <v>1</v>
      </c>
      <c r="W121" s="6">
        <f>VLOOKUP(RawData!W119,$S$226:$T$229,2,1)</f>
        <v>1</v>
      </c>
      <c r="X121" s="6">
        <f>VLOOKUP(RawData!X119,$S$226:$T$229,2,1)</f>
        <v>1</v>
      </c>
      <c r="Y121" s="6">
        <f>VLOOKUP(RawData!Y119,$S$226:$T$229,2,1)</f>
        <v>1</v>
      </c>
      <c r="Z121" s="6">
        <f>VLOOKUP(RawData!Z119,$S$226:$T$229,2,1)</f>
        <v>2</v>
      </c>
      <c r="AA121" s="6">
        <f>VLOOKUP(RawData!AA119,$S$226:$T$229,2,1)</f>
        <v>1</v>
      </c>
      <c r="AB121" s="6">
        <f>VLOOKUP(RawData!AB119,$S$226:$T$229,2,1)</f>
        <v>2</v>
      </c>
    </row>
    <row r="122" spans="1:28" ht="12.75">
      <c r="A122" s="9">
        <f>RawData!A120</f>
        <v>1</v>
      </c>
      <c r="B122" s="9">
        <f>RawData!B120</f>
        <v>1</v>
      </c>
      <c r="C122" s="9">
        <f>RawData!C120</f>
        <v>1</v>
      </c>
      <c r="D122" s="9">
        <f>RawData!D120</f>
        <v>1</v>
      </c>
      <c r="E122" s="9">
        <f>RawData!E120</f>
        <v>1</v>
      </c>
      <c r="F122" s="6">
        <f>VLOOKUP(RawData!F120,$C$226:$D$229,2,1)</f>
        <v>1</v>
      </c>
      <c r="G122" s="6">
        <f>VLOOKUP(RawData!G120,$C$226:$D$229,2,1)</f>
        <v>1</v>
      </c>
      <c r="H122" s="6">
        <f>VLOOKUP(RawData!H120,$C$226:$D$229,2,1)</f>
        <v>1</v>
      </c>
      <c r="I122" s="6">
        <f>VLOOKUP(RawData!I120,$C$226:$D$229,2,1)</f>
        <v>1</v>
      </c>
      <c r="J122" s="6">
        <f>VLOOKUP(RawData!J120,$C$226:$D$229,2,1)</f>
        <v>1</v>
      </c>
      <c r="K122" s="6">
        <f>VLOOKUP(RawData!K120,$C$226:$D$229,2,1)</f>
        <v>1</v>
      </c>
      <c r="L122" s="6">
        <f>VLOOKUP(RawData!L120,$C$226:$D$229,2,1)</f>
        <v>1</v>
      </c>
      <c r="M122" s="6">
        <f>VLOOKUP(RawData!M120,$C$226:$D$229,2,1)</f>
        <v>-1</v>
      </c>
      <c r="N122" s="6">
        <f>VLOOKUP(RawData!N120,$C$226:$D$229,2,1)</f>
        <v>1</v>
      </c>
      <c r="O122" s="6">
        <f>VLOOKUP(RawData!O120,$C$226:$D$229,2,1)</f>
        <v>1</v>
      </c>
      <c r="P122" s="6">
        <f>VLOOKUP(RawData!P120,$C$226:$D$229,2,1)</f>
        <v>-1</v>
      </c>
      <c r="R122" s="6">
        <f>IF(RawData!R120="Yes",1,0)</f>
        <v>0</v>
      </c>
      <c r="S122" s="6">
        <f>VLOOKUP(RawData!S120,$S$226:$T$229,2,1)</f>
        <v>2</v>
      </c>
      <c r="T122" s="6">
        <f>VLOOKUP(RawData!T120,$S$226:$T$229,2,1)</f>
        <v>2</v>
      </c>
      <c r="U122" s="6">
        <f>VLOOKUP(RawData!U120,$S$226:$T$229,2,1)</f>
        <v>0</v>
      </c>
      <c r="V122" s="6">
        <f>VLOOKUP(RawData!V120,$S$226:$T$229,2,1)</f>
        <v>1</v>
      </c>
      <c r="W122" s="6">
        <f>VLOOKUP(RawData!W120,$S$226:$T$229,2,1)</f>
        <v>2</v>
      </c>
      <c r="X122" s="6">
        <f>VLOOKUP(RawData!X120,$S$226:$T$229,2,1)</f>
        <v>0</v>
      </c>
      <c r="Y122" s="6">
        <f>VLOOKUP(RawData!Y120,$S$226:$T$229,2,1)</f>
        <v>1</v>
      </c>
      <c r="Z122" s="6">
        <f>VLOOKUP(RawData!Z120,$S$226:$T$229,2,1)</f>
        <v>2</v>
      </c>
      <c r="AA122" s="6">
        <f>VLOOKUP(RawData!AA120,$S$226:$T$229,2,1)</f>
        <v>1</v>
      </c>
      <c r="AB122" s="6">
        <f>VLOOKUP(RawData!AB120,$S$226:$T$229,2,1)</f>
        <v>2</v>
      </c>
    </row>
    <row r="123" spans="1:28" ht="12.75">
      <c r="A123" s="9">
        <f>RawData!A121</f>
        <v>1</v>
      </c>
      <c r="B123" s="9">
        <f>RawData!B121</f>
        <v>0</v>
      </c>
      <c r="C123" s="9">
        <f>RawData!C121</f>
        <v>1</v>
      </c>
      <c r="D123" s="9">
        <f>RawData!D121</f>
        <v>1</v>
      </c>
      <c r="E123" s="9">
        <f>RawData!E121</f>
        <v>1</v>
      </c>
      <c r="F123" s="6">
        <f>VLOOKUP(RawData!F121,$C$226:$D$229,2,1)</f>
        <v>1</v>
      </c>
      <c r="G123" s="6">
        <f>VLOOKUP(RawData!G121,$C$226:$D$229,2,1)</f>
        <v>1</v>
      </c>
      <c r="H123" s="6">
        <f>VLOOKUP(RawData!H121,$C$226:$D$229,2,1)</f>
        <v>2</v>
      </c>
      <c r="I123" s="6">
        <f>VLOOKUP(RawData!I121,$C$226:$D$229,2,1)</f>
        <v>1</v>
      </c>
      <c r="J123" s="6">
        <f>VLOOKUP(RawData!J121,$C$226:$D$229,2,1)</f>
        <v>2</v>
      </c>
      <c r="K123" s="6">
        <f>VLOOKUP(RawData!K121,$C$226:$D$229,2,1)</f>
        <v>2</v>
      </c>
      <c r="L123" s="6">
        <f>VLOOKUP(RawData!L121,$C$226:$D$229,2,1)</f>
        <v>1</v>
      </c>
      <c r="M123" s="6">
        <f>VLOOKUP(RawData!M121,$C$226:$D$229,2,1)</f>
        <v>1</v>
      </c>
      <c r="N123" s="6">
        <f>VLOOKUP(RawData!N121,$C$226:$D$229,2,1)</f>
        <v>1</v>
      </c>
      <c r="O123" s="6">
        <f>VLOOKUP(RawData!O121,$C$226:$D$229,2,1)</f>
        <v>2</v>
      </c>
      <c r="P123" s="6">
        <f>VLOOKUP(RawData!P121,$C$226:$D$229,2,1)</f>
        <v>-1</v>
      </c>
      <c r="R123" s="6">
        <f>IF(RawData!R121="Yes",1,0)</f>
        <v>0</v>
      </c>
      <c r="S123" s="6">
        <f>VLOOKUP(RawData!S121,$S$226:$T$229,2,1)</f>
        <v>1</v>
      </c>
      <c r="T123" s="6">
        <f>VLOOKUP(RawData!T121,$S$226:$T$229,2,1)</f>
        <v>2</v>
      </c>
      <c r="U123" s="6">
        <f>VLOOKUP(RawData!U121,$S$226:$T$229,2,1)</f>
        <v>2</v>
      </c>
      <c r="V123" s="6">
        <f>VLOOKUP(RawData!V121,$S$226:$T$229,2,1)</f>
        <v>1</v>
      </c>
      <c r="W123" s="6">
        <f>VLOOKUP(RawData!W121,$S$226:$T$229,2,1)</f>
        <v>1</v>
      </c>
      <c r="X123" s="6">
        <f>VLOOKUP(RawData!X121,$S$226:$T$229,2,1)</f>
        <v>1</v>
      </c>
      <c r="Y123" s="6">
        <f>VLOOKUP(RawData!Y121,$S$226:$T$229,2,1)</f>
        <v>2</v>
      </c>
      <c r="Z123" s="6">
        <f>VLOOKUP(RawData!Z121,$S$226:$T$229,2,1)</f>
        <v>1</v>
      </c>
      <c r="AA123" s="6">
        <f>VLOOKUP(RawData!AA121,$S$226:$T$229,2,1)</f>
        <v>2</v>
      </c>
      <c r="AB123" s="6">
        <f>VLOOKUP(RawData!AB121,$S$226:$T$229,2,1)</f>
        <v>-1</v>
      </c>
    </row>
    <row r="124" spans="1:28" ht="12.75">
      <c r="A124" s="9">
        <f>RawData!A122</f>
        <v>1</v>
      </c>
      <c r="B124" s="9">
        <f>RawData!B122</f>
        <v>1</v>
      </c>
      <c r="C124" s="9">
        <f>RawData!C122</f>
        <v>1</v>
      </c>
      <c r="D124" s="9">
        <f>RawData!D122</f>
        <v>1</v>
      </c>
      <c r="E124" s="9">
        <f>RawData!E122</f>
        <v>1</v>
      </c>
      <c r="F124" s="6">
        <f>VLOOKUP(RawData!F122,$C$226:$D$229,2,1)</f>
        <v>1</v>
      </c>
      <c r="G124" s="6">
        <f>VLOOKUP(RawData!G122,$C$226:$D$229,2,1)</f>
        <v>1</v>
      </c>
      <c r="H124" s="6">
        <f>VLOOKUP(RawData!H122,$C$226:$D$229,2,1)</f>
        <v>2</v>
      </c>
      <c r="I124" s="6">
        <f>VLOOKUP(RawData!I122,$C$226:$D$229,2,1)</f>
        <v>0</v>
      </c>
      <c r="J124" s="6">
        <f>VLOOKUP(RawData!J122,$C$226:$D$229,2,1)</f>
        <v>2</v>
      </c>
      <c r="K124" s="6">
        <f>VLOOKUP(RawData!K122,$C$226:$D$229,2,1)</f>
        <v>2</v>
      </c>
      <c r="L124" s="6">
        <f>VLOOKUP(RawData!L122,$C$226:$D$229,2,1)</f>
        <v>1</v>
      </c>
      <c r="M124" s="6">
        <f>VLOOKUP(RawData!M122,$C$226:$D$229,2,1)</f>
        <v>0</v>
      </c>
      <c r="N124" s="6">
        <f>VLOOKUP(RawData!N122,$C$226:$D$229,2,1)</f>
        <v>2</v>
      </c>
      <c r="O124" s="6">
        <f>VLOOKUP(RawData!O122,$C$226:$D$229,2,1)</f>
        <v>2</v>
      </c>
      <c r="P124" s="6">
        <f>VLOOKUP(RawData!P122,$C$226:$D$229,2,1)</f>
        <v>2</v>
      </c>
      <c r="R124" s="6">
        <f>IF(RawData!R122="Yes",1,0)</f>
        <v>1</v>
      </c>
      <c r="S124" s="6">
        <f>VLOOKUP(RawData!S122,$S$226:$T$229,2,1)</f>
        <v>2</v>
      </c>
      <c r="T124" s="6">
        <f>VLOOKUP(RawData!T122,$S$226:$T$229,2,1)</f>
        <v>1</v>
      </c>
      <c r="U124" s="6">
        <f>VLOOKUP(RawData!U122,$S$226:$T$229,2,1)</f>
        <v>1</v>
      </c>
      <c r="V124" s="6">
        <f>VLOOKUP(RawData!V122,$S$226:$T$229,2,1)</f>
        <v>2</v>
      </c>
      <c r="W124" s="6">
        <f>VLOOKUP(RawData!W122,$S$226:$T$229,2,1)</f>
        <v>2</v>
      </c>
      <c r="X124" s="6">
        <f>VLOOKUP(RawData!X122,$S$226:$T$229,2,1)</f>
        <v>1</v>
      </c>
      <c r="Y124" s="6">
        <f>VLOOKUP(RawData!Y122,$S$226:$T$229,2,1)</f>
        <v>1</v>
      </c>
      <c r="Z124" s="6">
        <f>VLOOKUP(RawData!Z122,$S$226:$T$229,2,1)</f>
        <v>1</v>
      </c>
      <c r="AA124" s="6">
        <f>VLOOKUP(RawData!AA122,$S$226:$T$229,2,1)</f>
        <v>0</v>
      </c>
      <c r="AB124" s="6">
        <f>VLOOKUP(RawData!AB122,$S$226:$T$229,2,1)</f>
        <v>-1</v>
      </c>
    </row>
    <row r="125" spans="1:28" ht="12.75">
      <c r="A125" s="9">
        <f>RawData!A123</f>
        <v>1</v>
      </c>
      <c r="B125" s="9">
        <f>RawData!B123</f>
        <v>1</v>
      </c>
      <c r="C125" s="9">
        <f>RawData!C123</f>
        <v>1</v>
      </c>
      <c r="D125" s="9">
        <f>RawData!D123</f>
        <v>1</v>
      </c>
      <c r="E125" s="9">
        <f>RawData!E123</f>
        <v>1</v>
      </c>
      <c r="F125" s="6">
        <f>VLOOKUP(RawData!F123,$C$226:$D$229,2,1)</f>
        <v>2</v>
      </c>
      <c r="G125" s="6">
        <f>VLOOKUP(RawData!G123,$C$226:$D$229,2,1)</f>
        <v>1</v>
      </c>
      <c r="H125" s="6">
        <f>VLOOKUP(RawData!H123,$C$226:$D$229,2,1)</f>
        <v>1</v>
      </c>
      <c r="I125" s="6">
        <f>VLOOKUP(RawData!I123,$C$226:$D$229,2,1)</f>
        <v>2</v>
      </c>
      <c r="J125" s="6">
        <f>VLOOKUP(RawData!J123,$C$226:$D$229,2,1)</f>
        <v>1</v>
      </c>
      <c r="K125" s="6">
        <f>VLOOKUP(RawData!K123,$C$226:$D$229,2,1)</f>
        <v>1</v>
      </c>
      <c r="L125" s="6">
        <f>VLOOKUP(RawData!L123,$C$226:$D$229,2,1)</f>
        <v>1</v>
      </c>
      <c r="M125" s="6">
        <f>VLOOKUP(RawData!M123,$C$226:$D$229,2,1)</f>
        <v>0</v>
      </c>
      <c r="N125" s="6">
        <f>VLOOKUP(RawData!N123,$C$226:$D$229,2,1)</f>
        <v>1</v>
      </c>
      <c r="O125" s="6">
        <f>VLOOKUP(RawData!O123,$C$226:$D$229,2,1)</f>
        <v>1</v>
      </c>
      <c r="P125" s="6">
        <f>VLOOKUP(RawData!P123,$C$226:$D$229,2,1)</f>
        <v>2</v>
      </c>
      <c r="R125" s="6">
        <f>IF(RawData!R123="Yes",1,0)</f>
        <v>0</v>
      </c>
      <c r="S125" s="6">
        <f>VLOOKUP(RawData!S123,$S$226:$T$229,2,1)</f>
        <v>2</v>
      </c>
      <c r="T125" s="6">
        <f>VLOOKUP(RawData!T123,$S$226:$T$229,2,1)</f>
        <v>2</v>
      </c>
      <c r="U125" s="6">
        <f>VLOOKUP(RawData!U123,$S$226:$T$229,2,1)</f>
        <v>2</v>
      </c>
      <c r="V125" s="6">
        <f>VLOOKUP(RawData!V123,$S$226:$T$229,2,1)</f>
        <v>1</v>
      </c>
      <c r="W125" s="6">
        <f>VLOOKUP(RawData!W123,$S$226:$T$229,2,1)</f>
        <v>2</v>
      </c>
      <c r="X125" s="6">
        <f>VLOOKUP(RawData!X123,$S$226:$T$229,2,1)</f>
        <v>1</v>
      </c>
      <c r="Y125" s="6">
        <f>VLOOKUP(RawData!Y123,$S$226:$T$229,2,1)</f>
        <v>0</v>
      </c>
      <c r="Z125" s="6">
        <f>VLOOKUP(RawData!Z123,$S$226:$T$229,2,1)</f>
        <v>2</v>
      </c>
      <c r="AA125" s="6">
        <f>VLOOKUP(RawData!AA123,$S$226:$T$229,2,1)</f>
        <v>1</v>
      </c>
      <c r="AB125" s="6">
        <f>VLOOKUP(RawData!AB123,$S$226:$T$229,2,1)</f>
        <v>-1</v>
      </c>
    </row>
    <row r="126" spans="1:28" ht="12.75">
      <c r="A126" s="9">
        <f>RawData!A124</f>
        <v>1</v>
      </c>
      <c r="B126" s="9">
        <f>RawData!B124</f>
        <v>1</v>
      </c>
      <c r="C126" s="9">
        <f>RawData!C124</f>
        <v>1</v>
      </c>
      <c r="D126" s="9">
        <f>RawData!D124</f>
        <v>1</v>
      </c>
      <c r="E126" s="9">
        <f>RawData!E124</f>
        <v>1</v>
      </c>
      <c r="F126" s="6">
        <f>VLOOKUP(RawData!F124,$C$226:$D$229,2,1)</f>
        <v>1</v>
      </c>
      <c r="G126" s="6">
        <f>VLOOKUP(RawData!G124,$C$226:$D$229,2,1)</f>
        <v>1</v>
      </c>
      <c r="H126" s="6">
        <f>VLOOKUP(RawData!H124,$C$226:$D$229,2,1)</f>
        <v>2</v>
      </c>
      <c r="I126" s="6">
        <f>VLOOKUP(RawData!I124,$C$226:$D$229,2,1)</f>
        <v>0</v>
      </c>
      <c r="J126" s="6">
        <f>VLOOKUP(RawData!J124,$C$226:$D$229,2,1)</f>
        <v>2</v>
      </c>
      <c r="K126" s="6">
        <f>VLOOKUP(RawData!K124,$C$226:$D$229,2,1)</f>
        <v>2</v>
      </c>
      <c r="L126" s="6">
        <f>VLOOKUP(RawData!L124,$C$226:$D$229,2,1)</f>
        <v>1</v>
      </c>
      <c r="M126" s="6">
        <f>VLOOKUP(RawData!M124,$C$226:$D$229,2,1)</f>
        <v>0</v>
      </c>
      <c r="N126" s="6">
        <f>VLOOKUP(RawData!N124,$C$226:$D$229,2,1)</f>
        <v>1</v>
      </c>
      <c r="O126" s="6">
        <f>VLOOKUP(RawData!O124,$C$226:$D$229,2,1)</f>
        <v>2</v>
      </c>
      <c r="P126" s="6">
        <f>VLOOKUP(RawData!P124,$C$226:$D$229,2,1)</f>
        <v>-1</v>
      </c>
      <c r="R126" s="6">
        <f>IF(RawData!R124="Yes",1,0)</f>
        <v>0</v>
      </c>
      <c r="S126" s="6">
        <f>VLOOKUP(RawData!S124,$S$226:$T$229,2,1)</f>
        <v>2</v>
      </c>
      <c r="T126" s="6">
        <f>VLOOKUP(RawData!T124,$S$226:$T$229,2,1)</f>
        <v>1</v>
      </c>
      <c r="U126" s="6">
        <f>VLOOKUP(RawData!U124,$S$226:$T$229,2,1)</f>
        <v>2</v>
      </c>
      <c r="V126" s="6">
        <f>VLOOKUP(RawData!V124,$S$226:$T$229,2,1)</f>
        <v>1</v>
      </c>
      <c r="W126" s="6">
        <f>VLOOKUP(RawData!W124,$S$226:$T$229,2,1)</f>
        <v>0</v>
      </c>
      <c r="X126" s="6">
        <f>VLOOKUP(RawData!X124,$S$226:$T$229,2,1)</f>
        <v>0</v>
      </c>
      <c r="Y126" s="6">
        <f>VLOOKUP(RawData!Y124,$S$226:$T$229,2,1)</f>
        <v>2</v>
      </c>
      <c r="Z126" s="6">
        <f>VLOOKUP(RawData!Z124,$S$226:$T$229,2,1)</f>
        <v>2</v>
      </c>
      <c r="AA126" s="6">
        <f>VLOOKUP(RawData!AA124,$S$226:$T$229,2,1)</f>
        <v>1</v>
      </c>
      <c r="AB126" s="6">
        <f>VLOOKUP(RawData!AB124,$S$226:$T$229,2,1)</f>
        <v>-1</v>
      </c>
    </row>
    <row r="127" spans="1:28" ht="12.75">
      <c r="A127" s="9">
        <f>RawData!A125</f>
        <v>1</v>
      </c>
      <c r="B127" s="9">
        <f>RawData!B125</f>
        <v>1</v>
      </c>
      <c r="C127" s="9">
        <f>RawData!C125</f>
        <v>0</v>
      </c>
      <c r="D127" s="9">
        <f>RawData!D125</f>
        <v>0</v>
      </c>
      <c r="E127" s="9">
        <f>RawData!E125</f>
        <v>0</v>
      </c>
      <c r="F127" s="6">
        <f>VLOOKUP(RawData!F125,$C$226:$D$229,2,1)</f>
        <v>2</v>
      </c>
      <c r="G127" s="6">
        <f>VLOOKUP(RawData!G125,$C$226:$D$229,2,1)</f>
        <v>1</v>
      </c>
      <c r="H127" s="6">
        <f>VLOOKUP(RawData!H125,$C$226:$D$229,2,1)</f>
        <v>0</v>
      </c>
      <c r="I127" s="6">
        <f>VLOOKUP(RawData!I125,$C$226:$D$229,2,1)</f>
        <v>2</v>
      </c>
      <c r="J127" s="6">
        <f>VLOOKUP(RawData!J125,$C$226:$D$229,2,1)</f>
        <v>1</v>
      </c>
      <c r="K127" s="6">
        <f>VLOOKUP(RawData!K125,$C$226:$D$229,2,1)</f>
        <v>1</v>
      </c>
      <c r="L127" s="6">
        <f>VLOOKUP(RawData!L125,$C$226:$D$229,2,1)</f>
        <v>1</v>
      </c>
      <c r="M127" s="6">
        <f>VLOOKUP(RawData!M125,$C$226:$D$229,2,1)</f>
        <v>0</v>
      </c>
      <c r="N127" s="6">
        <f>VLOOKUP(RawData!N125,$C$226:$D$229,2,1)</f>
        <v>1</v>
      </c>
      <c r="O127" s="6">
        <f>VLOOKUP(RawData!O125,$C$226:$D$229,2,1)</f>
        <v>1</v>
      </c>
      <c r="P127" s="6">
        <f>VLOOKUP(RawData!P125,$C$226:$D$229,2,1)</f>
        <v>-1</v>
      </c>
      <c r="R127" s="6">
        <f>IF(RawData!R125="Yes",1,0)</f>
        <v>1</v>
      </c>
      <c r="S127" s="6">
        <f>VLOOKUP(RawData!S125,$S$226:$T$229,2,1)</f>
        <v>0</v>
      </c>
      <c r="T127" s="6">
        <f>VLOOKUP(RawData!T125,$S$226:$T$229,2,1)</f>
        <v>2</v>
      </c>
      <c r="U127" s="6">
        <f>VLOOKUP(RawData!U125,$S$226:$T$229,2,1)</f>
        <v>2</v>
      </c>
      <c r="V127" s="6">
        <f>VLOOKUP(RawData!V125,$S$226:$T$229,2,1)</f>
        <v>1</v>
      </c>
      <c r="W127" s="6">
        <f>VLOOKUP(RawData!W125,$S$226:$T$229,2,1)</f>
        <v>1</v>
      </c>
      <c r="X127" s="6">
        <f>VLOOKUP(RawData!X125,$S$226:$T$229,2,1)</f>
        <v>0</v>
      </c>
      <c r="Y127" s="6">
        <f>VLOOKUP(RawData!Y125,$S$226:$T$229,2,1)</f>
        <v>0</v>
      </c>
      <c r="Z127" s="6">
        <f>VLOOKUP(RawData!Z125,$S$226:$T$229,2,1)</f>
        <v>1</v>
      </c>
      <c r="AA127" s="6">
        <f>VLOOKUP(RawData!AA125,$S$226:$T$229,2,1)</f>
        <v>2</v>
      </c>
      <c r="AB127" s="6">
        <f>VLOOKUP(RawData!AB125,$S$226:$T$229,2,1)</f>
        <v>-1</v>
      </c>
    </row>
    <row r="128" spans="1:28" ht="12.75">
      <c r="A128" s="9">
        <f>RawData!A126</f>
        <v>1</v>
      </c>
      <c r="B128" s="9">
        <f>RawData!B126</f>
        <v>1</v>
      </c>
      <c r="C128" s="9">
        <f>RawData!C126</f>
        <v>1</v>
      </c>
      <c r="D128" s="9">
        <f>RawData!D126</f>
        <v>1</v>
      </c>
      <c r="E128" s="9">
        <f>RawData!E126</f>
        <v>1</v>
      </c>
      <c r="F128" s="6">
        <f>VLOOKUP(RawData!F126,$C$226:$D$229,2,1)</f>
        <v>2</v>
      </c>
      <c r="G128" s="6">
        <f>VLOOKUP(RawData!G126,$C$226:$D$229,2,1)</f>
        <v>1</v>
      </c>
      <c r="H128" s="6">
        <f>VLOOKUP(RawData!H126,$C$226:$D$229,2,1)</f>
        <v>1</v>
      </c>
      <c r="I128" s="6">
        <f>VLOOKUP(RawData!I126,$C$226:$D$229,2,1)</f>
        <v>2</v>
      </c>
      <c r="J128" s="6">
        <f>VLOOKUP(RawData!J126,$C$226:$D$229,2,1)</f>
        <v>2</v>
      </c>
      <c r="K128" s="6">
        <f>VLOOKUP(RawData!K126,$C$226:$D$229,2,1)</f>
        <v>1</v>
      </c>
      <c r="L128" s="6">
        <f>VLOOKUP(RawData!L126,$C$226:$D$229,2,1)</f>
        <v>1</v>
      </c>
      <c r="M128" s="6">
        <f>VLOOKUP(RawData!M126,$C$226:$D$229,2,1)</f>
        <v>0</v>
      </c>
      <c r="N128" s="6">
        <f>VLOOKUP(RawData!N126,$C$226:$D$229,2,1)</f>
        <v>2</v>
      </c>
      <c r="O128" s="6">
        <f>VLOOKUP(RawData!O126,$C$226:$D$229,2,1)</f>
        <v>0</v>
      </c>
      <c r="P128" s="6">
        <f>VLOOKUP(RawData!P126,$C$226:$D$229,2,1)</f>
        <v>0</v>
      </c>
      <c r="R128" s="6">
        <f>IF(RawData!R126="Yes",1,0)</f>
        <v>0</v>
      </c>
      <c r="S128" s="6">
        <f>VLOOKUP(RawData!S126,$S$226:$T$229,2,1)</f>
        <v>0</v>
      </c>
      <c r="T128" s="6">
        <f>VLOOKUP(RawData!T126,$S$226:$T$229,2,1)</f>
        <v>2</v>
      </c>
      <c r="U128" s="6">
        <f>VLOOKUP(RawData!U126,$S$226:$T$229,2,1)</f>
        <v>1</v>
      </c>
      <c r="V128" s="6">
        <f>VLOOKUP(RawData!V126,$S$226:$T$229,2,1)</f>
        <v>1</v>
      </c>
      <c r="W128" s="6">
        <f>VLOOKUP(RawData!W126,$S$226:$T$229,2,1)</f>
        <v>2</v>
      </c>
      <c r="X128" s="6">
        <f>VLOOKUP(RawData!X126,$S$226:$T$229,2,1)</f>
        <v>1</v>
      </c>
      <c r="Y128" s="6">
        <f>VLOOKUP(RawData!Y126,$S$226:$T$229,2,1)</f>
        <v>0</v>
      </c>
      <c r="Z128" s="6">
        <f>VLOOKUP(RawData!Z126,$S$226:$T$229,2,1)</f>
        <v>2</v>
      </c>
      <c r="AA128" s="6">
        <f>VLOOKUP(RawData!AA126,$S$226:$T$229,2,1)</f>
        <v>1</v>
      </c>
      <c r="AB128" s="6">
        <f>VLOOKUP(RawData!AB126,$S$226:$T$229,2,1)</f>
        <v>2</v>
      </c>
    </row>
    <row r="129" spans="1:28" ht="12.75">
      <c r="A129" s="9">
        <f>RawData!A127</f>
        <v>1</v>
      </c>
      <c r="B129" s="9">
        <f>RawData!B127</f>
        <v>0</v>
      </c>
      <c r="C129" s="9">
        <f>RawData!C127</f>
        <v>1</v>
      </c>
      <c r="D129" s="9">
        <f>RawData!D127</f>
        <v>1</v>
      </c>
      <c r="E129" s="9">
        <f>RawData!E127</f>
        <v>0</v>
      </c>
      <c r="F129" s="6">
        <f>VLOOKUP(RawData!F127,$C$226:$D$229,2,1)</f>
        <v>1</v>
      </c>
      <c r="G129" s="6">
        <f>VLOOKUP(RawData!G127,$C$226:$D$229,2,1)</f>
        <v>1</v>
      </c>
      <c r="H129" s="6">
        <f>VLOOKUP(RawData!H127,$C$226:$D$229,2,1)</f>
        <v>0</v>
      </c>
      <c r="I129" s="6">
        <f>VLOOKUP(RawData!I127,$C$226:$D$229,2,1)</f>
        <v>1</v>
      </c>
      <c r="J129" s="6">
        <f>VLOOKUP(RawData!J127,$C$226:$D$229,2,1)</f>
        <v>1</v>
      </c>
      <c r="K129" s="6">
        <f>VLOOKUP(RawData!K127,$C$226:$D$229,2,1)</f>
        <v>1</v>
      </c>
      <c r="L129" s="6">
        <f>VLOOKUP(RawData!L127,$C$226:$D$229,2,1)</f>
        <v>0</v>
      </c>
      <c r="M129" s="6">
        <f>VLOOKUP(RawData!M127,$C$226:$D$229,2,1)</f>
        <v>0</v>
      </c>
      <c r="N129" s="6">
        <f>VLOOKUP(RawData!N127,$C$226:$D$229,2,1)</f>
        <v>1</v>
      </c>
      <c r="O129" s="6">
        <f>VLOOKUP(RawData!O127,$C$226:$D$229,2,1)</f>
        <v>0</v>
      </c>
      <c r="P129" s="6">
        <f>VLOOKUP(RawData!P127,$C$226:$D$229,2,1)</f>
        <v>-1</v>
      </c>
      <c r="R129" s="6">
        <f>IF(RawData!R127="Yes",1,0)</f>
        <v>0</v>
      </c>
      <c r="S129" s="6">
        <f>VLOOKUP(RawData!S127,$S$226:$T$229,2,1)</f>
        <v>2</v>
      </c>
      <c r="T129" s="6">
        <f>VLOOKUP(RawData!T127,$S$226:$T$229,2,1)</f>
        <v>1</v>
      </c>
      <c r="U129" s="6">
        <f>VLOOKUP(RawData!U127,$S$226:$T$229,2,1)</f>
        <v>2</v>
      </c>
      <c r="V129" s="6">
        <f>VLOOKUP(RawData!V127,$S$226:$T$229,2,1)</f>
        <v>2</v>
      </c>
      <c r="W129" s="6">
        <f>VLOOKUP(RawData!W127,$S$226:$T$229,2,1)</f>
        <v>1</v>
      </c>
      <c r="X129" s="6">
        <f>VLOOKUP(RawData!X127,$S$226:$T$229,2,1)</f>
        <v>0</v>
      </c>
      <c r="Y129" s="6">
        <f>VLOOKUP(RawData!Y127,$S$226:$T$229,2,1)</f>
        <v>1</v>
      </c>
      <c r="Z129" s="6">
        <f>VLOOKUP(RawData!Z127,$S$226:$T$229,2,1)</f>
        <v>2</v>
      </c>
      <c r="AA129" s="6">
        <f>VLOOKUP(RawData!AA127,$S$226:$T$229,2,1)</f>
        <v>1</v>
      </c>
      <c r="AB129" s="6">
        <f>VLOOKUP(RawData!AB127,$S$226:$T$229,2,1)</f>
        <v>-1</v>
      </c>
    </row>
    <row r="130" spans="1:28" ht="12.75">
      <c r="A130" s="9">
        <f>RawData!A128</f>
        <v>0</v>
      </c>
      <c r="B130" s="9">
        <f>RawData!B128</f>
        <v>0</v>
      </c>
      <c r="C130" s="9">
        <f>RawData!C128</f>
        <v>0</v>
      </c>
      <c r="D130" s="9">
        <f>RawData!D128</f>
        <v>1</v>
      </c>
      <c r="E130" s="9">
        <f>RawData!E128</f>
        <v>0</v>
      </c>
      <c r="F130" s="6">
        <f>VLOOKUP(RawData!F128,$C$226:$D$229,2,1)</f>
        <v>2</v>
      </c>
      <c r="G130" s="6">
        <f>VLOOKUP(RawData!G128,$C$226:$D$229,2,1)</f>
        <v>1</v>
      </c>
      <c r="H130" s="6">
        <f>VLOOKUP(RawData!H128,$C$226:$D$229,2,1)</f>
        <v>2</v>
      </c>
      <c r="I130" s="6">
        <f>VLOOKUP(RawData!I128,$C$226:$D$229,2,1)</f>
        <v>1</v>
      </c>
      <c r="J130" s="6">
        <f>VLOOKUP(RawData!J128,$C$226:$D$229,2,1)</f>
        <v>2</v>
      </c>
      <c r="K130" s="6">
        <f>VLOOKUP(RawData!K128,$C$226:$D$229,2,1)</f>
        <v>2</v>
      </c>
      <c r="L130" s="6">
        <f>VLOOKUP(RawData!L128,$C$226:$D$229,2,1)</f>
        <v>2</v>
      </c>
      <c r="M130" s="6">
        <f>VLOOKUP(RawData!M128,$C$226:$D$229,2,1)</f>
        <v>1</v>
      </c>
      <c r="N130" s="6">
        <f>VLOOKUP(RawData!N128,$C$226:$D$229,2,1)</f>
        <v>2</v>
      </c>
      <c r="O130" s="6">
        <f>VLOOKUP(RawData!O128,$C$226:$D$229,2,1)</f>
        <v>2</v>
      </c>
      <c r="P130" s="6">
        <f>VLOOKUP(RawData!P128,$C$226:$D$229,2,1)</f>
        <v>-1</v>
      </c>
      <c r="R130" s="6">
        <f>IF(RawData!R128="Yes",1,0)</f>
        <v>0</v>
      </c>
      <c r="S130" s="6">
        <f>VLOOKUP(RawData!S128,$S$226:$T$229,2,1)</f>
        <v>1</v>
      </c>
      <c r="T130" s="6">
        <f>VLOOKUP(RawData!T128,$S$226:$T$229,2,1)</f>
        <v>2</v>
      </c>
      <c r="U130" s="6">
        <f>VLOOKUP(RawData!U128,$S$226:$T$229,2,1)</f>
        <v>2</v>
      </c>
      <c r="V130" s="6">
        <f>VLOOKUP(RawData!V128,$S$226:$T$229,2,1)</f>
        <v>0</v>
      </c>
      <c r="W130" s="6">
        <f>VLOOKUP(RawData!W128,$S$226:$T$229,2,1)</f>
        <v>2</v>
      </c>
      <c r="X130" s="6">
        <f>VLOOKUP(RawData!X128,$S$226:$T$229,2,1)</f>
        <v>0</v>
      </c>
      <c r="Y130" s="6">
        <f>VLOOKUP(RawData!Y128,$S$226:$T$229,2,1)</f>
        <v>1</v>
      </c>
      <c r="Z130" s="6">
        <f>VLOOKUP(RawData!Z128,$S$226:$T$229,2,1)</f>
        <v>2</v>
      </c>
      <c r="AA130" s="6">
        <f>VLOOKUP(RawData!AA128,$S$226:$T$229,2,1)</f>
        <v>0</v>
      </c>
      <c r="AB130" s="6">
        <f>VLOOKUP(RawData!AB128,$S$226:$T$229,2,1)</f>
        <v>-1</v>
      </c>
    </row>
    <row r="131" spans="1:28" ht="12.75">
      <c r="A131" s="9">
        <f>RawData!A129</f>
        <v>1</v>
      </c>
      <c r="B131" s="9">
        <f>RawData!B129</f>
        <v>0</v>
      </c>
      <c r="C131" s="9">
        <f>RawData!C129</f>
        <v>0</v>
      </c>
      <c r="D131" s="9">
        <f>RawData!D129</f>
        <v>0</v>
      </c>
      <c r="E131" s="9">
        <f>RawData!E129</f>
        <v>0</v>
      </c>
      <c r="F131" s="6">
        <f>VLOOKUP(RawData!F129,$C$226:$D$229,2,1)</f>
        <v>2</v>
      </c>
      <c r="G131" s="6">
        <f>VLOOKUP(RawData!G129,$C$226:$D$229,2,1)</f>
        <v>1</v>
      </c>
      <c r="H131" s="6">
        <f>VLOOKUP(RawData!H129,$C$226:$D$229,2,1)</f>
        <v>0</v>
      </c>
      <c r="I131" s="6">
        <f>VLOOKUP(RawData!I129,$C$226:$D$229,2,1)</f>
        <v>1</v>
      </c>
      <c r="J131" s="6">
        <f>VLOOKUP(RawData!J129,$C$226:$D$229,2,1)</f>
        <v>2</v>
      </c>
      <c r="K131" s="6">
        <f>VLOOKUP(RawData!K129,$C$226:$D$229,2,1)</f>
        <v>1</v>
      </c>
      <c r="L131" s="6">
        <f>VLOOKUP(RawData!L129,$C$226:$D$229,2,1)</f>
        <v>0</v>
      </c>
      <c r="M131" s="6">
        <f>VLOOKUP(RawData!M129,$C$226:$D$229,2,1)</f>
        <v>1</v>
      </c>
      <c r="N131" s="6">
        <f>VLOOKUP(RawData!N129,$C$226:$D$229,2,1)</f>
        <v>2</v>
      </c>
      <c r="O131" s="6">
        <f>VLOOKUP(RawData!O129,$C$226:$D$229,2,1)</f>
        <v>1</v>
      </c>
      <c r="P131" s="6">
        <f>VLOOKUP(RawData!P129,$C$226:$D$229,2,1)</f>
        <v>0</v>
      </c>
      <c r="R131" s="6">
        <f>IF(RawData!R129="Yes",1,0)</f>
        <v>1</v>
      </c>
      <c r="S131" s="6">
        <f>VLOOKUP(RawData!S129,$S$226:$T$229,2,1)</f>
        <v>0</v>
      </c>
      <c r="T131" s="6">
        <f>VLOOKUP(RawData!T129,$S$226:$T$229,2,1)</f>
        <v>1</v>
      </c>
      <c r="U131" s="6">
        <f>VLOOKUP(RawData!U129,$S$226:$T$229,2,1)</f>
        <v>2</v>
      </c>
      <c r="V131" s="6">
        <f>VLOOKUP(RawData!V129,$S$226:$T$229,2,1)</f>
        <v>1</v>
      </c>
      <c r="W131" s="6">
        <f>VLOOKUP(RawData!W129,$S$226:$T$229,2,1)</f>
        <v>0</v>
      </c>
      <c r="X131" s="6">
        <f>VLOOKUP(RawData!X129,$S$226:$T$229,2,1)</f>
        <v>1</v>
      </c>
      <c r="Y131" s="6">
        <f>VLOOKUP(RawData!Y129,$S$226:$T$229,2,1)</f>
        <v>2</v>
      </c>
      <c r="Z131" s="6">
        <f>VLOOKUP(RawData!Z129,$S$226:$T$229,2,1)</f>
        <v>1</v>
      </c>
      <c r="AA131" s="6">
        <f>VLOOKUP(RawData!AA129,$S$226:$T$229,2,1)</f>
        <v>0</v>
      </c>
      <c r="AB131" s="6">
        <f>VLOOKUP(RawData!AB129,$S$226:$T$229,2,1)</f>
        <v>1</v>
      </c>
    </row>
    <row r="132" spans="1:28" ht="12.75">
      <c r="A132" s="9">
        <f>RawData!A130</f>
        <v>1</v>
      </c>
      <c r="B132" s="9">
        <f>RawData!B130</f>
        <v>1</v>
      </c>
      <c r="C132" s="9">
        <f>RawData!C130</f>
        <v>1</v>
      </c>
      <c r="D132" s="9">
        <f>RawData!D130</f>
        <v>1</v>
      </c>
      <c r="E132" s="9">
        <f>RawData!E130</f>
        <v>0</v>
      </c>
      <c r="F132" s="6">
        <f>VLOOKUP(RawData!F130,$C$226:$D$229,2,1)</f>
        <v>2</v>
      </c>
      <c r="G132" s="6">
        <f>VLOOKUP(RawData!G130,$C$226:$D$229,2,1)</f>
        <v>1</v>
      </c>
      <c r="H132" s="6">
        <f>VLOOKUP(RawData!H130,$C$226:$D$229,2,1)</f>
        <v>1</v>
      </c>
      <c r="I132" s="6">
        <f>VLOOKUP(RawData!I130,$C$226:$D$229,2,1)</f>
        <v>1</v>
      </c>
      <c r="J132" s="6">
        <f>VLOOKUP(RawData!J130,$C$226:$D$229,2,1)</f>
        <v>1</v>
      </c>
      <c r="K132" s="6">
        <f>VLOOKUP(RawData!K130,$C$226:$D$229,2,1)</f>
        <v>2</v>
      </c>
      <c r="L132" s="6">
        <f>VLOOKUP(RawData!L130,$C$226:$D$229,2,1)</f>
        <v>0</v>
      </c>
      <c r="M132" s="6">
        <f>VLOOKUP(RawData!M130,$C$226:$D$229,2,1)</f>
        <v>0</v>
      </c>
      <c r="N132" s="6">
        <f>VLOOKUP(RawData!N130,$C$226:$D$229,2,1)</f>
        <v>1</v>
      </c>
      <c r="O132" s="6">
        <f>VLOOKUP(RawData!O130,$C$226:$D$229,2,1)</f>
        <v>1</v>
      </c>
      <c r="P132" s="6">
        <f>VLOOKUP(RawData!P130,$C$226:$D$229,2,1)</f>
        <v>-1</v>
      </c>
      <c r="R132" s="6">
        <f>IF(RawData!R130="Yes",1,0)</f>
        <v>1</v>
      </c>
      <c r="S132" s="6">
        <f>VLOOKUP(RawData!S130,$S$226:$T$229,2,1)</f>
        <v>2</v>
      </c>
      <c r="T132" s="6">
        <f>VLOOKUP(RawData!T130,$S$226:$T$229,2,1)</f>
        <v>2</v>
      </c>
      <c r="U132" s="6">
        <f>VLOOKUP(RawData!U130,$S$226:$T$229,2,1)</f>
        <v>2</v>
      </c>
      <c r="V132" s="6">
        <f>VLOOKUP(RawData!V130,$S$226:$T$229,2,1)</f>
        <v>1</v>
      </c>
      <c r="W132" s="6">
        <f>VLOOKUP(RawData!W130,$S$226:$T$229,2,1)</f>
        <v>2</v>
      </c>
      <c r="X132" s="6">
        <f>VLOOKUP(RawData!X130,$S$226:$T$229,2,1)</f>
        <v>1</v>
      </c>
      <c r="Y132" s="6">
        <f>VLOOKUP(RawData!Y130,$S$226:$T$229,2,1)</f>
        <v>0</v>
      </c>
      <c r="Z132" s="6">
        <f>VLOOKUP(RawData!Z130,$S$226:$T$229,2,1)</f>
        <v>1</v>
      </c>
      <c r="AA132" s="6">
        <f>VLOOKUP(RawData!AA130,$S$226:$T$229,2,1)</f>
        <v>2</v>
      </c>
      <c r="AB132" s="6">
        <f>VLOOKUP(RawData!AB130,$S$226:$T$229,2,1)</f>
        <v>-1</v>
      </c>
    </row>
    <row r="133" spans="1:28" ht="12.75">
      <c r="A133" s="9">
        <f>RawData!A131</f>
        <v>0</v>
      </c>
      <c r="B133" s="9">
        <f>RawData!B131</f>
        <v>0</v>
      </c>
      <c r="C133" s="9">
        <f>RawData!C131</f>
        <v>1</v>
      </c>
      <c r="D133" s="9">
        <f>RawData!D131</f>
        <v>0</v>
      </c>
      <c r="E133" s="9">
        <f>RawData!E131</f>
        <v>0</v>
      </c>
      <c r="F133" s="6">
        <f>VLOOKUP(RawData!F131,$C$226:$D$229,2,1)</f>
        <v>-1</v>
      </c>
      <c r="G133" s="6">
        <f>VLOOKUP(RawData!G131,$C$226:$D$229,2,1)</f>
        <v>-1</v>
      </c>
      <c r="H133" s="6">
        <f>VLOOKUP(RawData!H131,$C$226:$D$229,2,1)</f>
        <v>2</v>
      </c>
      <c r="I133" s="6">
        <f>VLOOKUP(RawData!I131,$C$226:$D$229,2,1)</f>
        <v>1</v>
      </c>
      <c r="J133" s="6">
        <f>VLOOKUP(RawData!J131,$C$226:$D$229,2,1)</f>
        <v>1</v>
      </c>
      <c r="K133" s="6">
        <f>VLOOKUP(RawData!K131,$C$226:$D$229,2,1)</f>
        <v>2</v>
      </c>
      <c r="L133" s="6">
        <f>VLOOKUP(RawData!L131,$C$226:$D$229,2,1)</f>
        <v>2</v>
      </c>
      <c r="M133" s="6">
        <f>VLOOKUP(RawData!M131,$C$226:$D$229,2,1)</f>
        <v>-1</v>
      </c>
      <c r="N133" s="6">
        <f>VLOOKUP(RawData!N131,$C$226:$D$229,2,1)</f>
        <v>-1</v>
      </c>
      <c r="O133" s="6">
        <f>VLOOKUP(RawData!O131,$C$226:$D$229,2,1)</f>
        <v>2</v>
      </c>
      <c r="P133" s="6">
        <f>VLOOKUP(RawData!P131,$C$226:$D$229,2,1)</f>
        <v>-1</v>
      </c>
      <c r="R133" s="6">
        <f>IF(RawData!R131="Yes",1,0)</f>
        <v>0</v>
      </c>
      <c r="S133" s="6">
        <f>VLOOKUP(RawData!S131,$S$226:$T$229,2,1)</f>
        <v>2</v>
      </c>
      <c r="T133" s="6">
        <f>VLOOKUP(RawData!T131,$S$226:$T$229,2,1)</f>
        <v>1</v>
      </c>
      <c r="U133" s="6">
        <f>VLOOKUP(RawData!U131,$S$226:$T$229,2,1)</f>
        <v>1</v>
      </c>
      <c r="V133" s="6">
        <f>VLOOKUP(RawData!V131,$S$226:$T$229,2,1)</f>
        <v>-1</v>
      </c>
      <c r="W133" s="6">
        <f>VLOOKUP(RawData!W131,$S$226:$T$229,2,1)</f>
        <v>0</v>
      </c>
      <c r="X133" s="6">
        <f>VLOOKUP(RawData!X131,$S$226:$T$229,2,1)</f>
        <v>1</v>
      </c>
      <c r="Y133" s="6">
        <f>VLOOKUP(RawData!Y131,$S$226:$T$229,2,1)</f>
        <v>1</v>
      </c>
      <c r="Z133" s="6">
        <f>VLOOKUP(RawData!Z131,$S$226:$T$229,2,1)</f>
        <v>1</v>
      </c>
      <c r="AA133" s="6">
        <f>VLOOKUP(RawData!AA131,$S$226:$T$229,2,1)</f>
        <v>1</v>
      </c>
      <c r="AB133" s="6">
        <f>VLOOKUP(RawData!AB131,$S$226:$T$229,2,1)</f>
        <v>-1</v>
      </c>
    </row>
    <row r="134" spans="1:28" ht="12.75">
      <c r="A134" s="9">
        <f>RawData!A132</f>
        <v>1</v>
      </c>
      <c r="B134" s="9">
        <f>RawData!B132</f>
        <v>0</v>
      </c>
      <c r="C134" s="9">
        <f>RawData!C132</f>
        <v>0</v>
      </c>
      <c r="D134" s="9">
        <f>RawData!D132</f>
        <v>1</v>
      </c>
      <c r="E134" s="9">
        <f>RawData!E132</f>
        <v>0</v>
      </c>
      <c r="F134" s="6">
        <f>VLOOKUP(RawData!F132,$C$226:$D$229,2,1)</f>
        <v>1</v>
      </c>
      <c r="G134" s="6">
        <f>VLOOKUP(RawData!G132,$C$226:$D$229,2,1)</f>
        <v>2</v>
      </c>
      <c r="H134" s="6">
        <f>VLOOKUP(RawData!H132,$C$226:$D$229,2,1)</f>
        <v>2</v>
      </c>
      <c r="I134" s="6">
        <f>VLOOKUP(RawData!I132,$C$226:$D$229,2,1)</f>
        <v>2</v>
      </c>
      <c r="J134" s="6">
        <f>VLOOKUP(RawData!J132,$C$226:$D$229,2,1)</f>
        <v>1</v>
      </c>
      <c r="K134" s="6">
        <f>VLOOKUP(RawData!K132,$C$226:$D$229,2,1)</f>
        <v>2</v>
      </c>
      <c r="L134" s="6">
        <f>VLOOKUP(RawData!L132,$C$226:$D$229,2,1)</f>
        <v>1</v>
      </c>
      <c r="M134" s="6">
        <f>VLOOKUP(RawData!M132,$C$226:$D$229,2,1)</f>
        <v>0</v>
      </c>
      <c r="N134" s="6">
        <f>VLOOKUP(RawData!N132,$C$226:$D$229,2,1)</f>
        <v>1</v>
      </c>
      <c r="O134" s="6">
        <f>VLOOKUP(RawData!O132,$C$226:$D$229,2,1)</f>
        <v>2</v>
      </c>
      <c r="P134" s="6">
        <f>VLOOKUP(RawData!P132,$C$226:$D$229,2,1)</f>
        <v>-1</v>
      </c>
      <c r="R134" s="6">
        <f>IF(RawData!R132="Yes",1,0)</f>
        <v>0</v>
      </c>
      <c r="S134" s="6">
        <f>VLOOKUP(RawData!S132,$S$226:$T$229,2,1)</f>
        <v>2</v>
      </c>
      <c r="T134" s="6">
        <f>VLOOKUP(RawData!T132,$S$226:$T$229,2,1)</f>
        <v>1</v>
      </c>
      <c r="U134" s="6">
        <f>VLOOKUP(RawData!U132,$S$226:$T$229,2,1)</f>
        <v>1</v>
      </c>
      <c r="V134" s="6">
        <f>VLOOKUP(RawData!V132,$S$226:$T$229,2,1)</f>
        <v>1</v>
      </c>
      <c r="W134" s="6">
        <f>VLOOKUP(RawData!W132,$S$226:$T$229,2,1)</f>
        <v>1</v>
      </c>
      <c r="X134" s="6">
        <f>VLOOKUP(RawData!X132,$S$226:$T$229,2,1)</f>
        <v>2</v>
      </c>
      <c r="Y134" s="6">
        <f>VLOOKUP(RawData!Y132,$S$226:$T$229,2,1)</f>
        <v>2</v>
      </c>
      <c r="Z134" s="6">
        <f>VLOOKUP(RawData!Z132,$S$226:$T$229,2,1)</f>
        <v>2</v>
      </c>
      <c r="AA134" s="6">
        <f>VLOOKUP(RawData!AA132,$S$226:$T$229,2,1)</f>
        <v>1</v>
      </c>
      <c r="AB134" s="6">
        <f>VLOOKUP(RawData!AB132,$S$226:$T$229,2,1)</f>
        <v>-1</v>
      </c>
    </row>
    <row r="135" spans="1:28" ht="12.75">
      <c r="A135" s="9">
        <f>RawData!A133</f>
        <v>0</v>
      </c>
      <c r="B135" s="9">
        <f>RawData!B133</f>
        <v>0</v>
      </c>
      <c r="C135" s="9">
        <f>RawData!C133</f>
        <v>0</v>
      </c>
      <c r="D135" s="9">
        <f>RawData!D133</f>
        <v>1</v>
      </c>
      <c r="E135" s="9">
        <f>RawData!E133</f>
        <v>0</v>
      </c>
      <c r="F135" s="6">
        <f>VLOOKUP(RawData!F133,$C$226:$D$229,2,1)</f>
        <v>1</v>
      </c>
      <c r="G135" s="6">
        <f>VLOOKUP(RawData!G133,$C$226:$D$229,2,1)</f>
        <v>0</v>
      </c>
      <c r="H135" s="6">
        <f>VLOOKUP(RawData!H133,$C$226:$D$229,2,1)</f>
        <v>2</v>
      </c>
      <c r="I135" s="6">
        <f>VLOOKUP(RawData!I133,$C$226:$D$229,2,1)</f>
        <v>2</v>
      </c>
      <c r="J135" s="6">
        <f>VLOOKUP(RawData!J133,$C$226:$D$229,2,1)</f>
        <v>1</v>
      </c>
      <c r="K135" s="6">
        <f>VLOOKUP(RawData!K133,$C$226:$D$229,2,1)</f>
        <v>2</v>
      </c>
      <c r="L135" s="6">
        <f>VLOOKUP(RawData!L133,$C$226:$D$229,2,1)</f>
        <v>2</v>
      </c>
      <c r="M135" s="6">
        <f>VLOOKUP(RawData!M133,$C$226:$D$229,2,1)</f>
        <v>2</v>
      </c>
      <c r="N135" s="6">
        <f>VLOOKUP(RawData!N133,$C$226:$D$229,2,1)</f>
        <v>1</v>
      </c>
      <c r="O135" s="6">
        <f>VLOOKUP(RawData!O133,$C$226:$D$229,2,1)</f>
        <v>1</v>
      </c>
      <c r="P135" s="6">
        <f>VLOOKUP(RawData!P133,$C$226:$D$229,2,1)</f>
        <v>-1</v>
      </c>
      <c r="R135" s="6">
        <f>IF(RawData!R133="Yes",1,0)</f>
        <v>0</v>
      </c>
      <c r="S135" s="6">
        <f>VLOOKUP(RawData!S133,$S$226:$T$229,2,1)</f>
        <v>1</v>
      </c>
      <c r="T135" s="6">
        <f>VLOOKUP(RawData!T133,$S$226:$T$229,2,1)</f>
        <v>1</v>
      </c>
      <c r="U135" s="6">
        <f>VLOOKUP(RawData!U133,$S$226:$T$229,2,1)</f>
        <v>0</v>
      </c>
      <c r="V135" s="6">
        <f>VLOOKUP(RawData!V133,$S$226:$T$229,2,1)</f>
        <v>0</v>
      </c>
      <c r="W135" s="6">
        <f>VLOOKUP(RawData!W133,$S$226:$T$229,2,1)</f>
        <v>0</v>
      </c>
      <c r="X135" s="6">
        <f>VLOOKUP(RawData!X133,$S$226:$T$229,2,1)</f>
        <v>1</v>
      </c>
      <c r="Y135" s="6">
        <f>VLOOKUP(RawData!Y133,$S$226:$T$229,2,1)</f>
        <v>1</v>
      </c>
      <c r="Z135" s="6">
        <f>VLOOKUP(RawData!Z133,$S$226:$T$229,2,1)</f>
        <v>1</v>
      </c>
      <c r="AA135" s="6">
        <f>VLOOKUP(RawData!AA133,$S$226:$T$229,2,1)</f>
        <v>1</v>
      </c>
      <c r="AB135" s="6">
        <f>VLOOKUP(RawData!AB133,$S$226:$T$229,2,1)</f>
        <v>2</v>
      </c>
    </row>
    <row r="136" spans="1:28" ht="12.75">
      <c r="A136" s="9">
        <f>RawData!A134</f>
        <v>1</v>
      </c>
      <c r="B136" s="9">
        <f>RawData!B134</f>
        <v>0</v>
      </c>
      <c r="C136" s="9">
        <f>RawData!C134</f>
        <v>1</v>
      </c>
      <c r="D136" s="9">
        <f>RawData!D134</f>
        <v>0</v>
      </c>
      <c r="E136" s="9">
        <f>RawData!E134</f>
        <v>1</v>
      </c>
      <c r="F136" s="6">
        <f>VLOOKUP(RawData!F134,$C$226:$D$229,2,1)</f>
        <v>-1</v>
      </c>
      <c r="G136" s="6">
        <f>VLOOKUP(RawData!G134,$C$226:$D$229,2,1)</f>
        <v>-1</v>
      </c>
      <c r="H136" s="6">
        <f>VLOOKUP(RawData!H134,$C$226:$D$229,2,1)</f>
        <v>1</v>
      </c>
      <c r="I136" s="6">
        <f>VLOOKUP(RawData!I134,$C$226:$D$229,2,1)</f>
        <v>-1</v>
      </c>
      <c r="J136" s="6">
        <f>VLOOKUP(RawData!J134,$C$226:$D$229,2,1)</f>
        <v>-1</v>
      </c>
      <c r="K136" s="6">
        <f>VLOOKUP(RawData!K134,$C$226:$D$229,2,1)</f>
        <v>-1</v>
      </c>
      <c r="L136" s="6">
        <f>VLOOKUP(RawData!L134,$C$226:$D$229,2,1)</f>
        <v>1</v>
      </c>
      <c r="M136" s="6">
        <f>VLOOKUP(RawData!M134,$C$226:$D$229,2,1)</f>
        <v>-1</v>
      </c>
      <c r="N136" s="6">
        <f>VLOOKUP(RawData!N134,$C$226:$D$229,2,1)</f>
        <v>-1</v>
      </c>
      <c r="O136" s="6">
        <f>VLOOKUP(RawData!O134,$C$226:$D$229,2,1)</f>
        <v>-1</v>
      </c>
      <c r="P136" s="6">
        <f>VLOOKUP(RawData!P134,$C$226:$D$229,2,1)</f>
        <v>-1</v>
      </c>
      <c r="R136" s="6">
        <f>IF(RawData!R134="Yes",1,0)</f>
        <v>0</v>
      </c>
      <c r="S136" s="6">
        <f>VLOOKUP(RawData!S134,$S$226:$T$229,2,1)</f>
        <v>2</v>
      </c>
      <c r="T136" s="6">
        <f>VLOOKUP(RawData!T134,$S$226:$T$229,2,1)</f>
        <v>1</v>
      </c>
      <c r="U136" s="6">
        <f>VLOOKUP(RawData!U134,$S$226:$T$229,2,1)</f>
        <v>1</v>
      </c>
      <c r="V136" s="6">
        <f>VLOOKUP(RawData!V134,$S$226:$T$229,2,1)</f>
        <v>0</v>
      </c>
      <c r="W136" s="6">
        <f>VLOOKUP(RawData!W134,$S$226:$T$229,2,1)</f>
        <v>1</v>
      </c>
      <c r="X136" s="6">
        <f>VLOOKUP(RawData!X134,$S$226:$T$229,2,1)</f>
        <v>0</v>
      </c>
      <c r="Y136" s="6">
        <f>VLOOKUP(RawData!Y134,$S$226:$T$229,2,1)</f>
        <v>2</v>
      </c>
      <c r="Z136" s="6">
        <f>VLOOKUP(RawData!Z134,$S$226:$T$229,2,1)</f>
        <v>1</v>
      </c>
      <c r="AA136" s="6">
        <f>VLOOKUP(RawData!AA134,$S$226:$T$229,2,1)</f>
        <v>1</v>
      </c>
      <c r="AB136" s="6">
        <f>VLOOKUP(RawData!AB134,$S$226:$T$229,2,1)</f>
        <v>2</v>
      </c>
    </row>
    <row r="137" spans="1:28" ht="12.75">
      <c r="A137" s="9">
        <f>RawData!A135</f>
        <v>1</v>
      </c>
      <c r="B137" s="9">
        <f>RawData!B135</f>
        <v>1</v>
      </c>
      <c r="C137" s="9">
        <f>RawData!C135</f>
        <v>1</v>
      </c>
      <c r="D137" s="9">
        <f>RawData!D135</f>
        <v>1</v>
      </c>
      <c r="E137" s="9">
        <f>RawData!E135</f>
        <v>0</v>
      </c>
      <c r="F137" s="6">
        <f>VLOOKUP(RawData!F135,$C$226:$D$229,2,1)</f>
        <v>1</v>
      </c>
      <c r="G137" s="6">
        <f>VLOOKUP(RawData!G135,$C$226:$D$229,2,1)</f>
        <v>1</v>
      </c>
      <c r="H137" s="6">
        <f>VLOOKUP(RawData!H135,$C$226:$D$229,2,1)</f>
        <v>2</v>
      </c>
      <c r="I137" s="6">
        <f>VLOOKUP(RawData!I135,$C$226:$D$229,2,1)</f>
        <v>2</v>
      </c>
      <c r="J137" s="6">
        <f>VLOOKUP(RawData!J135,$C$226:$D$229,2,1)</f>
        <v>1</v>
      </c>
      <c r="K137" s="6">
        <f>VLOOKUP(RawData!K135,$C$226:$D$229,2,1)</f>
        <v>1</v>
      </c>
      <c r="L137" s="6">
        <f>VLOOKUP(RawData!L135,$C$226:$D$229,2,1)</f>
        <v>0</v>
      </c>
      <c r="M137" s="6">
        <f>VLOOKUP(RawData!M135,$C$226:$D$229,2,1)</f>
        <v>-1</v>
      </c>
      <c r="N137" s="6">
        <f>VLOOKUP(RawData!N135,$C$226:$D$229,2,1)</f>
        <v>1</v>
      </c>
      <c r="O137" s="6">
        <f>VLOOKUP(RawData!O135,$C$226:$D$229,2,1)</f>
        <v>1</v>
      </c>
      <c r="P137" s="6">
        <f>VLOOKUP(RawData!P135,$C$226:$D$229,2,1)</f>
        <v>-1</v>
      </c>
      <c r="R137" s="6">
        <f>IF(RawData!R135="Yes",1,0)</f>
        <v>0</v>
      </c>
      <c r="S137" s="6">
        <f>VLOOKUP(RawData!S135,$S$226:$T$229,2,1)</f>
        <v>1</v>
      </c>
      <c r="T137" s="6">
        <f>VLOOKUP(RawData!T135,$S$226:$T$229,2,1)</f>
        <v>2</v>
      </c>
      <c r="U137" s="6">
        <f>VLOOKUP(RawData!U135,$S$226:$T$229,2,1)</f>
        <v>2</v>
      </c>
      <c r="V137" s="6">
        <f>VLOOKUP(RawData!V135,$S$226:$T$229,2,1)</f>
        <v>1</v>
      </c>
      <c r="W137" s="6">
        <f>VLOOKUP(RawData!W135,$S$226:$T$229,2,1)</f>
        <v>2</v>
      </c>
      <c r="X137" s="6">
        <f>VLOOKUP(RawData!X135,$S$226:$T$229,2,1)</f>
        <v>2</v>
      </c>
      <c r="Y137" s="6">
        <f>VLOOKUP(RawData!Y135,$S$226:$T$229,2,1)</f>
        <v>1</v>
      </c>
      <c r="Z137" s="6">
        <f>VLOOKUP(RawData!Z135,$S$226:$T$229,2,1)</f>
        <v>1</v>
      </c>
      <c r="AA137" s="6">
        <f>VLOOKUP(RawData!AA135,$S$226:$T$229,2,1)</f>
        <v>2</v>
      </c>
      <c r="AB137" s="6">
        <f>VLOOKUP(RawData!AB135,$S$226:$T$229,2,1)</f>
        <v>-1</v>
      </c>
    </row>
    <row r="138" spans="1:28" ht="12.75">
      <c r="A138" s="9">
        <f>RawData!A136</f>
        <v>1</v>
      </c>
      <c r="B138" s="9">
        <f>RawData!B136</f>
        <v>1</v>
      </c>
      <c r="C138" s="9">
        <f>RawData!C136</f>
        <v>0</v>
      </c>
      <c r="D138" s="9">
        <f>RawData!D136</f>
        <v>0</v>
      </c>
      <c r="E138" s="9">
        <f>RawData!E136</f>
        <v>0</v>
      </c>
      <c r="F138" s="6">
        <f>VLOOKUP(RawData!F136,$C$226:$D$229,2,1)</f>
        <v>-1</v>
      </c>
      <c r="G138" s="6">
        <f>VLOOKUP(RawData!G136,$C$226:$D$229,2,1)</f>
        <v>2</v>
      </c>
      <c r="H138" s="6">
        <f>VLOOKUP(RawData!H136,$C$226:$D$229,2,1)</f>
        <v>1</v>
      </c>
      <c r="I138" s="6">
        <f>VLOOKUP(RawData!I136,$C$226:$D$229,2,1)</f>
        <v>2</v>
      </c>
      <c r="J138" s="6">
        <f>VLOOKUP(RawData!J136,$C$226:$D$229,2,1)</f>
        <v>0</v>
      </c>
      <c r="K138" s="6">
        <f>VLOOKUP(RawData!K136,$C$226:$D$229,2,1)</f>
        <v>2</v>
      </c>
      <c r="L138" s="6">
        <f>VLOOKUP(RawData!L136,$C$226:$D$229,2,1)</f>
        <v>0</v>
      </c>
      <c r="M138" s="6">
        <f>VLOOKUP(RawData!M136,$C$226:$D$229,2,1)</f>
        <v>0</v>
      </c>
      <c r="N138" s="6">
        <f>VLOOKUP(RawData!N136,$C$226:$D$229,2,1)</f>
        <v>1</v>
      </c>
      <c r="O138" s="6">
        <f>VLOOKUP(RawData!O136,$C$226:$D$229,2,1)</f>
        <v>1</v>
      </c>
      <c r="P138" s="6">
        <f>VLOOKUP(RawData!P136,$C$226:$D$229,2,1)</f>
        <v>-1</v>
      </c>
      <c r="R138" s="6">
        <f>IF(RawData!R136="Yes",1,0)</f>
        <v>0</v>
      </c>
      <c r="S138" s="6">
        <f>VLOOKUP(RawData!S136,$S$226:$T$229,2,1)</f>
        <v>2</v>
      </c>
      <c r="T138" s="6">
        <f>VLOOKUP(RawData!T136,$S$226:$T$229,2,1)</f>
        <v>0</v>
      </c>
      <c r="U138" s="6">
        <f>VLOOKUP(RawData!U136,$S$226:$T$229,2,1)</f>
        <v>0</v>
      </c>
      <c r="V138" s="6">
        <f>VLOOKUP(RawData!V136,$S$226:$T$229,2,1)</f>
        <v>0</v>
      </c>
      <c r="W138" s="6">
        <f>VLOOKUP(RawData!W136,$S$226:$T$229,2,1)</f>
        <v>0</v>
      </c>
      <c r="X138" s="6">
        <f>VLOOKUP(RawData!X136,$S$226:$T$229,2,1)</f>
        <v>0</v>
      </c>
      <c r="Y138" s="6">
        <f>VLOOKUP(RawData!Y136,$S$226:$T$229,2,1)</f>
        <v>1</v>
      </c>
      <c r="Z138" s="6">
        <f>VLOOKUP(RawData!Z136,$S$226:$T$229,2,1)</f>
        <v>2</v>
      </c>
      <c r="AA138" s="6">
        <f>VLOOKUP(RawData!AA136,$S$226:$T$229,2,1)</f>
        <v>2</v>
      </c>
      <c r="AB138" s="6">
        <f>VLOOKUP(RawData!AB136,$S$226:$T$229,2,1)</f>
        <v>-1</v>
      </c>
    </row>
    <row r="139" spans="1:28" ht="12.75">
      <c r="A139" s="9">
        <f>RawData!A137</f>
        <v>1</v>
      </c>
      <c r="B139" s="9">
        <f>RawData!B137</f>
        <v>1</v>
      </c>
      <c r="C139" s="9">
        <f>RawData!C137</f>
        <v>1</v>
      </c>
      <c r="D139" s="9">
        <f>RawData!D137</f>
        <v>1</v>
      </c>
      <c r="E139" s="9">
        <f>RawData!E137</f>
        <v>0</v>
      </c>
      <c r="F139" s="6">
        <f>VLOOKUP(RawData!F137,$C$226:$D$229,2,1)</f>
        <v>2</v>
      </c>
      <c r="G139" s="6">
        <f>VLOOKUP(RawData!G137,$C$226:$D$229,2,1)</f>
        <v>1</v>
      </c>
      <c r="H139" s="6">
        <f>VLOOKUP(RawData!H137,$C$226:$D$229,2,1)</f>
        <v>2</v>
      </c>
      <c r="I139" s="6">
        <f>VLOOKUP(RawData!I137,$C$226:$D$229,2,1)</f>
        <v>2</v>
      </c>
      <c r="J139" s="6">
        <f>VLOOKUP(RawData!J137,$C$226:$D$229,2,1)</f>
        <v>2</v>
      </c>
      <c r="K139" s="6">
        <f>VLOOKUP(RawData!K137,$C$226:$D$229,2,1)</f>
        <v>2</v>
      </c>
      <c r="L139" s="6">
        <f>VLOOKUP(RawData!L137,$C$226:$D$229,2,1)</f>
        <v>1</v>
      </c>
      <c r="M139" s="6">
        <f>VLOOKUP(RawData!M137,$C$226:$D$229,2,1)</f>
        <v>1</v>
      </c>
      <c r="N139" s="6">
        <f>VLOOKUP(RawData!N137,$C$226:$D$229,2,1)</f>
        <v>2</v>
      </c>
      <c r="O139" s="6">
        <f>VLOOKUP(RawData!O137,$C$226:$D$229,2,1)</f>
        <v>1</v>
      </c>
      <c r="P139" s="6">
        <f>VLOOKUP(RawData!P137,$C$226:$D$229,2,1)</f>
        <v>-1</v>
      </c>
      <c r="R139" s="6">
        <f>IF(RawData!R137="Yes",1,0)</f>
        <v>0</v>
      </c>
      <c r="S139" s="6">
        <f>VLOOKUP(RawData!S137,$S$226:$T$229,2,1)</f>
        <v>2</v>
      </c>
      <c r="T139" s="6">
        <f>VLOOKUP(RawData!T137,$S$226:$T$229,2,1)</f>
        <v>1</v>
      </c>
      <c r="U139" s="6">
        <f>VLOOKUP(RawData!U137,$S$226:$T$229,2,1)</f>
        <v>2</v>
      </c>
      <c r="V139" s="6">
        <f>VLOOKUP(RawData!V137,$S$226:$T$229,2,1)</f>
        <v>1</v>
      </c>
      <c r="W139" s="6">
        <f>VLOOKUP(RawData!W137,$S$226:$T$229,2,1)</f>
        <v>2</v>
      </c>
      <c r="X139" s="6">
        <f>VLOOKUP(RawData!X137,$S$226:$T$229,2,1)</f>
        <v>0</v>
      </c>
      <c r="Y139" s="6">
        <f>VLOOKUP(RawData!Y137,$S$226:$T$229,2,1)</f>
        <v>2</v>
      </c>
      <c r="Z139" s="6">
        <f>VLOOKUP(RawData!Z137,$S$226:$T$229,2,1)</f>
        <v>2</v>
      </c>
      <c r="AA139" s="6">
        <f>VLOOKUP(RawData!AA137,$S$226:$T$229,2,1)</f>
        <v>2</v>
      </c>
      <c r="AB139" s="6">
        <f>VLOOKUP(RawData!AB137,$S$226:$T$229,2,1)</f>
        <v>-1</v>
      </c>
    </row>
    <row r="140" spans="1:28" ht="12.75">
      <c r="A140" s="9">
        <f>RawData!A138</f>
        <v>1</v>
      </c>
      <c r="B140" s="9">
        <f>RawData!B138</f>
        <v>1</v>
      </c>
      <c r="C140" s="9">
        <f>RawData!C138</f>
        <v>0</v>
      </c>
      <c r="D140" s="9">
        <f>RawData!D138</f>
        <v>0</v>
      </c>
      <c r="E140" s="9">
        <f>RawData!E138</f>
        <v>1</v>
      </c>
      <c r="F140" s="6">
        <f>VLOOKUP(RawData!F138,$C$226:$D$229,2,1)</f>
        <v>1</v>
      </c>
      <c r="G140" s="6">
        <f>VLOOKUP(RawData!G138,$C$226:$D$229,2,1)</f>
        <v>1</v>
      </c>
      <c r="H140" s="6">
        <f>VLOOKUP(RawData!H138,$C$226:$D$229,2,1)</f>
        <v>2</v>
      </c>
      <c r="I140" s="6">
        <f>VLOOKUP(RawData!I138,$C$226:$D$229,2,1)</f>
        <v>1</v>
      </c>
      <c r="J140" s="6">
        <f>VLOOKUP(RawData!J138,$C$226:$D$229,2,1)</f>
        <v>-1</v>
      </c>
      <c r="K140" s="6">
        <f>VLOOKUP(RawData!K138,$C$226:$D$229,2,1)</f>
        <v>-1</v>
      </c>
      <c r="L140" s="6">
        <f>VLOOKUP(RawData!L138,$C$226:$D$229,2,1)</f>
        <v>-1</v>
      </c>
      <c r="M140" s="6">
        <f>VLOOKUP(RawData!M138,$C$226:$D$229,2,1)</f>
        <v>-1</v>
      </c>
      <c r="N140" s="6">
        <f>VLOOKUP(RawData!N138,$C$226:$D$229,2,1)</f>
        <v>2</v>
      </c>
      <c r="O140" s="6">
        <f>VLOOKUP(RawData!O138,$C$226:$D$229,2,1)</f>
        <v>-1</v>
      </c>
      <c r="P140" s="6">
        <f>VLOOKUP(RawData!P138,$C$226:$D$229,2,1)</f>
        <v>-1</v>
      </c>
      <c r="R140" s="6">
        <f>IF(RawData!R138="Yes",1,0)</f>
        <v>0</v>
      </c>
      <c r="S140" s="6">
        <f>VLOOKUP(RawData!S138,$S$226:$T$229,2,1)</f>
        <v>1</v>
      </c>
      <c r="T140" s="6">
        <f>VLOOKUP(RawData!T138,$S$226:$T$229,2,1)</f>
        <v>1</v>
      </c>
      <c r="U140" s="6">
        <f>VLOOKUP(RawData!U138,$S$226:$T$229,2,1)</f>
        <v>2</v>
      </c>
      <c r="V140" s="6">
        <f>VLOOKUP(RawData!V138,$S$226:$T$229,2,1)</f>
        <v>-1</v>
      </c>
      <c r="W140" s="6">
        <f>VLOOKUP(RawData!W138,$S$226:$T$229,2,1)</f>
        <v>-1</v>
      </c>
      <c r="X140" s="6">
        <f>VLOOKUP(RawData!X138,$S$226:$T$229,2,1)</f>
        <v>-1</v>
      </c>
      <c r="Y140" s="6">
        <f>VLOOKUP(RawData!Y138,$S$226:$T$229,2,1)</f>
        <v>-1</v>
      </c>
      <c r="Z140" s="6">
        <f>VLOOKUP(RawData!Z138,$S$226:$T$229,2,1)</f>
        <v>-1</v>
      </c>
      <c r="AA140" s="6">
        <f>VLOOKUP(RawData!AA138,$S$226:$T$229,2,1)</f>
        <v>1</v>
      </c>
      <c r="AB140" s="6">
        <f>VLOOKUP(RawData!AB138,$S$226:$T$229,2,1)</f>
        <v>-1</v>
      </c>
    </row>
    <row r="141" spans="1:28" ht="12.75">
      <c r="A141" s="9">
        <f>RawData!A139</f>
        <v>1</v>
      </c>
      <c r="B141" s="9">
        <f>RawData!B139</f>
        <v>1</v>
      </c>
      <c r="C141" s="9">
        <f>RawData!C139</f>
        <v>1</v>
      </c>
      <c r="D141" s="9">
        <f>RawData!D139</f>
        <v>1</v>
      </c>
      <c r="E141" s="9">
        <f>RawData!E139</f>
        <v>1</v>
      </c>
      <c r="F141" s="6">
        <f>VLOOKUP(RawData!F139,$C$226:$D$229,2,1)</f>
        <v>1</v>
      </c>
      <c r="G141" s="6">
        <f>VLOOKUP(RawData!G139,$C$226:$D$229,2,1)</f>
        <v>2</v>
      </c>
      <c r="H141" s="6">
        <f>VLOOKUP(RawData!H139,$C$226:$D$229,2,1)</f>
        <v>2</v>
      </c>
      <c r="I141" s="6">
        <f>VLOOKUP(RawData!I139,$C$226:$D$229,2,1)</f>
        <v>1</v>
      </c>
      <c r="J141" s="6">
        <f>VLOOKUP(RawData!J139,$C$226:$D$229,2,1)</f>
        <v>1</v>
      </c>
      <c r="K141" s="6">
        <f>VLOOKUP(RawData!K139,$C$226:$D$229,2,1)</f>
        <v>1</v>
      </c>
      <c r="L141" s="6">
        <f>VLOOKUP(RawData!L139,$C$226:$D$229,2,1)</f>
        <v>1</v>
      </c>
      <c r="M141" s="6">
        <f>VLOOKUP(RawData!M139,$C$226:$D$229,2,1)</f>
        <v>1</v>
      </c>
      <c r="N141" s="6">
        <f>VLOOKUP(RawData!N139,$C$226:$D$229,2,1)</f>
        <v>2</v>
      </c>
      <c r="O141" s="6">
        <f>VLOOKUP(RawData!O139,$C$226:$D$229,2,1)</f>
        <v>1</v>
      </c>
      <c r="P141" s="6">
        <f>VLOOKUP(RawData!P139,$C$226:$D$229,2,1)</f>
        <v>-1</v>
      </c>
      <c r="R141" s="6">
        <f>IF(RawData!R139="Yes",1,0)</f>
        <v>0</v>
      </c>
      <c r="S141" s="6">
        <f>VLOOKUP(RawData!S139,$S$226:$T$229,2,1)</f>
        <v>2</v>
      </c>
      <c r="T141" s="6">
        <f>VLOOKUP(RawData!T139,$S$226:$T$229,2,1)</f>
        <v>1</v>
      </c>
      <c r="U141" s="6">
        <f>VLOOKUP(RawData!U139,$S$226:$T$229,2,1)</f>
        <v>1</v>
      </c>
      <c r="V141" s="6">
        <f>VLOOKUP(RawData!V139,$S$226:$T$229,2,1)</f>
        <v>1</v>
      </c>
      <c r="W141" s="6">
        <f>VLOOKUP(RawData!W139,$S$226:$T$229,2,1)</f>
        <v>2</v>
      </c>
      <c r="X141" s="6">
        <f>VLOOKUP(RawData!X139,$S$226:$T$229,2,1)</f>
        <v>1</v>
      </c>
      <c r="Y141" s="6">
        <f>VLOOKUP(RawData!Y139,$S$226:$T$229,2,1)</f>
        <v>1</v>
      </c>
      <c r="Z141" s="6">
        <f>VLOOKUP(RawData!Z139,$S$226:$T$229,2,1)</f>
        <v>2</v>
      </c>
      <c r="AA141" s="6">
        <f>VLOOKUP(RawData!AA139,$S$226:$T$229,2,1)</f>
        <v>2</v>
      </c>
      <c r="AB141" s="6">
        <f>VLOOKUP(RawData!AB139,$S$226:$T$229,2,1)</f>
        <v>2</v>
      </c>
    </row>
    <row r="142" spans="1:28" ht="12.75">
      <c r="A142" s="9">
        <f>RawData!A140</f>
        <v>1</v>
      </c>
      <c r="B142" s="9">
        <f>RawData!B140</f>
        <v>1</v>
      </c>
      <c r="C142" s="9">
        <f>RawData!C140</f>
        <v>1</v>
      </c>
      <c r="D142" s="9">
        <f>RawData!D140</f>
        <v>1</v>
      </c>
      <c r="E142" s="9">
        <f>RawData!E140</f>
        <v>1</v>
      </c>
      <c r="F142" s="6">
        <f>VLOOKUP(RawData!F140,$C$226:$D$229,2,1)</f>
        <v>2</v>
      </c>
      <c r="G142" s="6">
        <f>VLOOKUP(RawData!G140,$C$226:$D$229,2,1)</f>
        <v>2</v>
      </c>
      <c r="H142" s="6">
        <f>VLOOKUP(RawData!H140,$C$226:$D$229,2,1)</f>
        <v>1</v>
      </c>
      <c r="I142" s="6">
        <f>VLOOKUP(RawData!I140,$C$226:$D$229,2,1)</f>
        <v>1</v>
      </c>
      <c r="J142" s="6">
        <f>VLOOKUP(RawData!J140,$C$226:$D$229,2,1)</f>
        <v>2</v>
      </c>
      <c r="K142" s="6">
        <f>VLOOKUP(RawData!K140,$C$226:$D$229,2,1)</f>
        <v>1</v>
      </c>
      <c r="L142" s="6">
        <f>VLOOKUP(RawData!L140,$C$226:$D$229,2,1)</f>
        <v>2</v>
      </c>
      <c r="M142" s="6">
        <f>VLOOKUP(RawData!M140,$C$226:$D$229,2,1)</f>
        <v>2</v>
      </c>
      <c r="N142" s="6">
        <f>VLOOKUP(RawData!N140,$C$226:$D$229,2,1)</f>
        <v>2</v>
      </c>
      <c r="O142" s="6">
        <f>VLOOKUP(RawData!O140,$C$226:$D$229,2,1)</f>
        <v>1</v>
      </c>
      <c r="P142" s="6">
        <f>VLOOKUP(RawData!P140,$C$226:$D$229,2,1)</f>
        <v>-1</v>
      </c>
      <c r="R142" s="6">
        <f>IF(RawData!R140="Yes",1,0)</f>
        <v>1</v>
      </c>
      <c r="S142" s="6">
        <f>VLOOKUP(RawData!S140,$S$226:$T$229,2,1)</f>
        <v>1</v>
      </c>
      <c r="T142" s="6">
        <f>VLOOKUP(RawData!T140,$S$226:$T$229,2,1)</f>
        <v>1</v>
      </c>
      <c r="U142" s="6">
        <f>VLOOKUP(RawData!U140,$S$226:$T$229,2,1)</f>
        <v>1</v>
      </c>
      <c r="V142" s="6">
        <f>VLOOKUP(RawData!V140,$S$226:$T$229,2,1)</f>
        <v>1</v>
      </c>
      <c r="W142" s="6">
        <f>VLOOKUP(RawData!W140,$S$226:$T$229,2,1)</f>
        <v>1</v>
      </c>
      <c r="X142" s="6">
        <f>VLOOKUP(RawData!X140,$S$226:$T$229,2,1)</f>
        <v>1</v>
      </c>
      <c r="Y142" s="6">
        <f>VLOOKUP(RawData!Y140,$S$226:$T$229,2,1)</f>
        <v>2</v>
      </c>
      <c r="Z142" s="6">
        <f>VLOOKUP(RawData!Z140,$S$226:$T$229,2,1)</f>
        <v>2</v>
      </c>
      <c r="AA142" s="6">
        <f>VLOOKUP(RawData!AA140,$S$226:$T$229,2,1)</f>
        <v>2</v>
      </c>
      <c r="AB142" s="6">
        <f>VLOOKUP(RawData!AB140,$S$226:$T$229,2,1)</f>
        <v>2</v>
      </c>
    </row>
    <row r="143" spans="1:28" ht="12.75">
      <c r="A143" s="9">
        <f>RawData!A141</f>
        <v>1</v>
      </c>
      <c r="B143" s="9">
        <f>RawData!B141</f>
        <v>1</v>
      </c>
      <c r="C143" s="9">
        <f>RawData!C141</f>
        <v>1</v>
      </c>
      <c r="D143" s="9">
        <f>RawData!D141</f>
        <v>0</v>
      </c>
      <c r="E143" s="9">
        <f>RawData!E141</f>
        <v>0</v>
      </c>
      <c r="F143" s="6">
        <f>VLOOKUP(RawData!F141,$C$226:$D$229,2,1)</f>
        <v>1</v>
      </c>
      <c r="G143" s="6">
        <f>VLOOKUP(RawData!G141,$C$226:$D$229,2,1)</f>
        <v>1</v>
      </c>
      <c r="H143" s="6">
        <f>VLOOKUP(RawData!H141,$C$226:$D$229,2,1)</f>
        <v>1</v>
      </c>
      <c r="I143" s="6">
        <f>VLOOKUP(RawData!I141,$C$226:$D$229,2,1)</f>
        <v>1</v>
      </c>
      <c r="J143" s="6">
        <f>VLOOKUP(RawData!J141,$C$226:$D$229,2,1)</f>
        <v>1</v>
      </c>
      <c r="K143" s="6">
        <f>VLOOKUP(RawData!K141,$C$226:$D$229,2,1)</f>
        <v>1</v>
      </c>
      <c r="L143" s="6">
        <f>VLOOKUP(RawData!L141,$C$226:$D$229,2,1)</f>
        <v>1</v>
      </c>
      <c r="M143" s="6">
        <f>VLOOKUP(RawData!M141,$C$226:$D$229,2,1)</f>
        <v>1</v>
      </c>
      <c r="N143" s="6">
        <f>VLOOKUP(RawData!N141,$C$226:$D$229,2,1)</f>
        <v>1</v>
      </c>
      <c r="O143" s="6">
        <f>VLOOKUP(RawData!O141,$C$226:$D$229,2,1)</f>
        <v>1</v>
      </c>
      <c r="P143" s="6">
        <f>VLOOKUP(RawData!P141,$C$226:$D$229,2,1)</f>
        <v>-1</v>
      </c>
      <c r="R143" s="6">
        <f>IF(RawData!R141="Yes",1,0)</f>
        <v>0</v>
      </c>
      <c r="S143" s="6">
        <f>VLOOKUP(RawData!S141,$S$226:$T$229,2,1)</f>
        <v>2</v>
      </c>
      <c r="T143" s="6">
        <f>VLOOKUP(RawData!T141,$S$226:$T$229,2,1)</f>
        <v>2</v>
      </c>
      <c r="U143" s="6">
        <f>VLOOKUP(RawData!U141,$S$226:$T$229,2,1)</f>
        <v>2</v>
      </c>
      <c r="V143" s="6">
        <f>VLOOKUP(RawData!V141,$S$226:$T$229,2,1)</f>
        <v>2</v>
      </c>
      <c r="W143" s="6">
        <f>VLOOKUP(RawData!W141,$S$226:$T$229,2,1)</f>
        <v>2</v>
      </c>
      <c r="X143" s="6">
        <f>VLOOKUP(RawData!X141,$S$226:$T$229,2,1)</f>
        <v>1</v>
      </c>
      <c r="Y143" s="6">
        <f>VLOOKUP(RawData!Y141,$S$226:$T$229,2,1)</f>
        <v>2</v>
      </c>
      <c r="Z143" s="6">
        <f>VLOOKUP(RawData!Z141,$S$226:$T$229,2,1)</f>
        <v>1</v>
      </c>
      <c r="AA143" s="6">
        <f>VLOOKUP(RawData!AA141,$S$226:$T$229,2,1)</f>
        <v>1</v>
      </c>
      <c r="AB143" s="6">
        <f>VLOOKUP(RawData!AB141,$S$226:$T$229,2,1)</f>
        <v>-1</v>
      </c>
    </row>
    <row r="144" spans="1:28" ht="12.75">
      <c r="A144" s="9">
        <f>RawData!A142</f>
        <v>1</v>
      </c>
      <c r="B144" s="9">
        <f>RawData!B142</f>
        <v>0</v>
      </c>
      <c r="C144" s="9">
        <f>RawData!C142</f>
        <v>1</v>
      </c>
      <c r="D144" s="9">
        <f>RawData!D142</f>
        <v>1</v>
      </c>
      <c r="E144" s="9">
        <f>RawData!E142</f>
        <v>1</v>
      </c>
      <c r="F144" s="6">
        <f>VLOOKUP(RawData!F142,$C$226:$D$229,2,1)</f>
        <v>-1</v>
      </c>
      <c r="G144" s="6">
        <f>VLOOKUP(RawData!G142,$C$226:$D$229,2,1)</f>
        <v>-1</v>
      </c>
      <c r="H144" s="6">
        <f>VLOOKUP(RawData!H142,$C$226:$D$229,2,1)</f>
        <v>2</v>
      </c>
      <c r="I144" s="6">
        <f>VLOOKUP(RawData!I142,$C$226:$D$229,2,1)</f>
        <v>2</v>
      </c>
      <c r="J144" s="6">
        <f>VLOOKUP(RawData!J142,$C$226:$D$229,2,1)</f>
        <v>-1</v>
      </c>
      <c r="K144" s="6">
        <f>VLOOKUP(RawData!K142,$C$226:$D$229,2,1)</f>
        <v>1</v>
      </c>
      <c r="L144" s="6">
        <f>VLOOKUP(RawData!L142,$C$226:$D$229,2,1)</f>
        <v>-1</v>
      </c>
      <c r="M144" s="6">
        <f>VLOOKUP(RawData!M142,$C$226:$D$229,2,1)</f>
        <v>-1</v>
      </c>
      <c r="N144" s="6">
        <f>VLOOKUP(RawData!N142,$C$226:$D$229,2,1)</f>
        <v>-1</v>
      </c>
      <c r="O144" s="6">
        <f>VLOOKUP(RawData!O142,$C$226:$D$229,2,1)</f>
        <v>-1</v>
      </c>
      <c r="P144" s="6">
        <f>VLOOKUP(RawData!P142,$C$226:$D$229,2,1)</f>
        <v>2</v>
      </c>
      <c r="R144" s="6">
        <f>IF(RawData!R142="Yes",1,0)</f>
        <v>1</v>
      </c>
      <c r="S144" s="6">
        <f>VLOOKUP(RawData!S142,$S$226:$T$229,2,1)</f>
        <v>-1</v>
      </c>
      <c r="T144" s="6">
        <f>VLOOKUP(RawData!T142,$S$226:$T$229,2,1)</f>
        <v>2</v>
      </c>
      <c r="U144" s="6">
        <f>VLOOKUP(RawData!U142,$S$226:$T$229,2,1)</f>
        <v>1</v>
      </c>
      <c r="V144" s="6">
        <f>VLOOKUP(RawData!V142,$S$226:$T$229,2,1)</f>
        <v>-1</v>
      </c>
      <c r="W144" s="6">
        <f>VLOOKUP(RawData!W142,$S$226:$T$229,2,1)</f>
        <v>-1</v>
      </c>
      <c r="X144" s="6">
        <f>VLOOKUP(RawData!X142,$S$226:$T$229,2,1)</f>
        <v>-1</v>
      </c>
      <c r="Y144" s="6">
        <f>VLOOKUP(RawData!Y142,$S$226:$T$229,2,1)</f>
        <v>-1</v>
      </c>
      <c r="Z144" s="6">
        <f>VLOOKUP(RawData!Z142,$S$226:$T$229,2,1)</f>
        <v>1</v>
      </c>
      <c r="AA144" s="6">
        <f>VLOOKUP(RawData!AA142,$S$226:$T$229,2,1)</f>
        <v>-1</v>
      </c>
      <c r="AB144" s="6">
        <f>VLOOKUP(RawData!AB142,$S$226:$T$229,2,1)</f>
        <v>-1</v>
      </c>
    </row>
    <row r="145" spans="1:28" ht="12.75">
      <c r="A145" s="9">
        <f>RawData!A143</f>
        <v>1</v>
      </c>
      <c r="B145" s="9">
        <f>RawData!B143</f>
        <v>1</v>
      </c>
      <c r="C145" s="9">
        <f>RawData!C143</f>
        <v>0</v>
      </c>
      <c r="D145" s="9">
        <f>RawData!D143</f>
        <v>0</v>
      </c>
      <c r="E145" s="9">
        <f>RawData!E143</f>
        <v>0</v>
      </c>
      <c r="F145" s="6">
        <f>VLOOKUP(RawData!F143,$C$226:$D$229,2,1)</f>
        <v>1</v>
      </c>
      <c r="G145" s="6">
        <f>VLOOKUP(RawData!G143,$C$226:$D$229,2,1)</f>
        <v>1</v>
      </c>
      <c r="H145" s="6">
        <f>VLOOKUP(RawData!H143,$C$226:$D$229,2,1)</f>
        <v>1</v>
      </c>
      <c r="I145" s="6">
        <f>VLOOKUP(RawData!I143,$C$226:$D$229,2,1)</f>
        <v>1</v>
      </c>
      <c r="J145" s="6">
        <f>VLOOKUP(RawData!J143,$C$226:$D$229,2,1)</f>
        <v>0</v>
      </c>
      <c r="K145" s="6">
        <f>VLOOKUP(RawData!K143,$C$226:$D$229,2,1)</f>
        <v>1</v>
      </c>
      <c r="L145" s="6">
        <f>VLOOKUP(RawData!L143,$C$226:$D$229,2,1)</f>
        <v>0</v>
      </c>
      <c r="M145" s="6">
        <f>VLOOKUP(RawData!M143,$C$226:$D$229,2,1)</f>
        <v>0</v>
      </c>
      <c r="N145" s="6">
        <f>VLOOKUP(RawData!N143,$C$226:$D$229,2,1)</f>
        <v>1</v>
      </c>
      <c r="O145" s="6">
        <f>VLOOKUP(RawData!O143,$C$226:$D$229,2,1)</f>
        <v>0</v>
      </c>
      <c r="P145" s="6">
        <f>VLOOKUP(RawData!P143,$C$226:$D$229,2,1)</f>
        <v>-1</v>
      </c>
      <c r="R145" s="6">
        <f>IF(RawData!R143="Yes",1,0)</f>
        <v>0</v>
      </c>
      <c r="S145" s="6">
        <f>VLOOKUP(RawData!S143,$S$226:$T$229,2,1)</f>
        <v>2</v>
      </c>
      <c r="T145" s="6">
        <f>VLOOKUP(RawData!T143,$S$226:$T$229,2,1)</f>
        <v>2</v>
      </c>
      <c r="U145" s="6">
        <f>VLOOKUP(RawData!U143,$S$226:$T$229,2,1)</f>
        <v>1</v>
      </c>
      <c r="V145" s="6">
        <f>VLOOKUP(RawData!V143,$S$226:$T$229,2,1)</f>
        <v>0</v>
      </c>
      <c r="W145" s="6">
        <f>VLOOKUP(RawData!W143,$S$226:$T$229,2,1)</f>
        <v>2</v>
      </c>
      <c r="X145" s="6">
        <f>VLOOKUP(RawData!X143,$S$226:$T$229,2,1)</f>
        <v>1</v>
      </c>
      <c r="Y145" s="6">
        <f>VLOOKUP(RawData!Y143,$S$226:$T$229,2,1)</f>
        <v>0</v>
      </c>
      <c r="Z145" s="6">
        <f>VLOOKUP(RawData!Z143,$S$226:$T$229,2,1)</f>
        <v>0</v>
      </c>
      <c r="AA145" s="6">
        <f>VLOOKUP(RawData!AA143,$S$226:$T$229,2,1)</f>
        <v>1</v>
      </c>
      <c r="AB145" s="6">
        <f>VLOOKUP(RawData!AB143,$S$226:$T$229,2,1)</f>
        <v>-1</v>
      </c>
    </row>
    <row r="146" spans="1:28" ht="12.75">
      <c r="A146" s="9">
        <f>RawData!A144</f>
        <v>0</v>
      </c>
      <c r="B146" s="9">
        <f>RawData!B144</f>
        <v>0</v>
      </c>
      <c r="C146" s="9">
        <f>RawData!C144</f>
        <v>1</v>
      </c>
      <c r="D146" s="9">
        <f>RawData!D144</f>
        <v>1</v>
      </c>
      <c r="E146" s="9">
        <f>RawData!E144</f>
        <v>1</v>
      </c>
      <c r="F146" s="6">
        <f>VLOOKUP(RawData!F144,$C$226:$D$229,2,1)</f>
        <v>0</v>
      </c>
      <c r="G146" s="6">
        <f>VLOOKUP(RawData!G144,$C$226:$D$229,2,1)</f>
        <v>1</v>
      </c>
      <c r="H146" s="6">
        <f>VLOOKUP(RawData!H144,$C$226:$D$229,2,1)</f>
        <v>1</v>
      </c>
      <c r="I146" s="6">
        <f>VLOOKUP(RawData!I144,$C$226:$D$229,2,1)</f>
        <v>0</v>
      </c>
      <c r="J146" s="6">
        <f>VLOOKUP(RawData!J144,$C$226:$D$229,2,1)</f>
        <v>2</v>
      </c>
      <c r="K146" s="6">
        <f>VLOOKUP(RawData!K144,$C$226:$D$229,2,1)</f>
        <v>2</v>
      </c>
      <c r="L146" s="6">
        <f>VLOOKUP(RawData!L144,$C$226:$D$229,2,1)</f>
        <v>1</v>
      </c>
      <c r="M146" s="6">
        <f>VLOOKUP(RawData!M144,$C$226:$D$229,2,1)</f>
        <v>0</v>
      </c>
      <c r="N146" s="6">
        <f>VLOOKUP(RawData!N144,$C$226:$D$229,2,1)</f>
        <v>1</v>
      </c>
      <c r="O146" s="6">
        <f>VLOOKUP(RawData!O144,$C$226:$D$229,2,1)</f>
        <v>2</v>
      </c>
      <c r="P146" s="6">
        <f>VLOOKUP(RawData!P144,$C$226:$D$229,2,1)</f>
        <v>0</v>
      </c>
      <c r="R146" s="6">
        <f>IF(RawData!R144="Yes",1,0)</f>
        <v>0</v>
      </c>
      <c r="S146" s="6">
        <f>VLOOKUP(RawData!S144,$S$226:$T$229,2,1)</f>
        <v>1</v>
      </c>
      <c r="T146" s="6">
        <f>VLOOKUP(RawData!T144,$S$226:$T$229,2,1)</f>
        <v>1</v>
      </c>
      <c r="U146" s="6">
        <f>VLOOKUP(RawData!U144,$S$226:$T$229,2,1)</f>
        <v>0</v>
      </c>
      <c r="V146" s="6">
        <f>VLOOKUP(RawData!V144,$S$226:$T$229,2,1)</f>
        <v>1</v>
      </c>
      <c r="W146" s="6">
        <f>VLOOKUP(RawData!W144,$S$226:$T$229,2,1)</f>
        <v>2</v>
      </c>
      <c r="X146" s="6">
        <f>VLOOKUP(RawData!X144,$S$226:$T$229,2,1)</f>
        <v>2</v>
      </c>
      <c r="Y146" s="6">
        <f>VLOOKUP(RawData!Y144,$S$226:$T$229,2,1)</f>
        <v>0</v>
      </c>
      <c r="Z146" s="6">
        <f>VLOOKUP(RawData!Z144,$S$226:$T$229,2,1)</f>
        <v>0</v>
      </c>
      <c r="AA146" s="6">
        <f>VLOOKUP(RawData!AA144,$S$226:$T$229,2,1)</f>
        <v>2</v>
      </c>
      <c r="AB146" s="6">
        <f>VLOOKUP(RawData!AB144,$S$226:$T$229,2,1)</f>
        <v>0</v>
      </c>
    </row>
    <row r="147" spans="1:28" ht="12.75">
      <c r="A147" s="9">
        <f>RawData!A145</f>
        <v>0</v>
      </c>
      <c r="B147" s="9">
        <f>RawData!B145</f>
        <v>0</v>
      </c>
      <c r="C147" s="9">
        <f>RawData!C145</f>
        <v>1</v>
      </c>
      <c r="D147" s="9">
        <f>RawData!D145</f>
        <v>1</v>
      </c>
      <c r="E147" s="9">
        <f>RawData!E145</f>
        <v>0</v>
      </c>
      <c r="F147" s="6">
        <f>VLOOKUP(RawData!F145,$C$226:$D$229,2,1)</f>
        <v>1</v>
      </c>
      <c r="G147" s="6">
        <f>VLOOKUP(RawData!G145,$C$226:$D$229,2,1)</f>
        <v>2</v>
      </c>
      <c r="H147" s="6">
        <f>VLOOKUP(RawData!H145,$C$226:$D$229,2,1)</f>
        <v>1</v>
      </c>
      <c r="I147" s="6">
        <f>VLOOKUP(RawData!I145,$C$226:$D$229,2,1)</f>
        <v>1</v>
      </c>
      <c r="J147" s="6">
        <f>VLOOKUP(RawData!J145,$C$226:$D$229,2,1)</f>
        <v>1</v>
      </c>
      <c r="K147" s="6">
        <f>VLOOKUP(RawData!K145,$C$226:$D$229,2,1)</f>
        <v>1</v>
      </c>
      <c r="L147" s="6">
        <f>VLOOKUP(RawData!L145,$C$226:$D$229,2,1)</f>
        <v>1</v>
      </c>
      <c r="M147" s="6">
        <f>VLOOKUP(RawData!M145,$C$226:$D$229,2,1)</f>
        <v>1</v>
      </c>
      <c r="N147" s="6">
        <f>VLOOKUP(RawData!N145,$C$226:$D$229,2,1)</f>
        <v>1</v>
      </c>
      <c r="O147" s="6">
        <f>VLOOKUP(RawData!O145,$C$226:$D$229,2,1)</f>
        <v>1</v>
      </c>
      <c r="P147" s="6">
        <f>VLOOKUP(RawData!P145,$C$226:$D$229,2,1)</f>
        <v>-1</v>
      </c>
      <c r="R147" s="6">
        <f>IF(RawData!R145="Yes",1,0)</f>
        <v>0</v>
      </c>
      <c r="S147" s="6">
        <f>VLOOKUP(RawData!S145,$S$226:$T$229,2,1)</f>
        <v>2</v>
      </c>
      <c r="T147" s="6">
        <f>VLOOKUP(RawData!T145,$S$226:$T$229,2,1)</f>
        <v>2</v>
      </c>
      <c r="U147" s="6">
        <f>VLOOKUP(RawData!U145,$S$226:$T$229,2,1)</f>
        <v>1</v>
      </c>
      <c r="V147" s="6">
        <f>VLOOKUP(RawData!V145,$S$226:$T$229,2,1)</f>
        <v>0</v>
      </c>
      <c r="W147" s="6">
        <f>VLOOKUP(RawData!W145,$S$226:$T$229,2,1)</f>
        <v>1</v>
      </c>
      <c r="X147" s="6">
        <f>VLOOKUP(RawData!X145,$S$226:$T$229,2,1)</f>
        <v>2</v>
      </c>
      <c r="Y147" s="6">
        <f>VLOOKUP(RawData!Y145,$S$226:$T$229,2,1)</f>
        <v>0</v>
      </c>
      <c r="Z147" s="6">
        <f>VLOOKUP(RawData!Z145,$S$226:$T$229,2,1)</f>
        <v>2</v>
      </c>
      <c r="AA147" s="6">
        <f>VLOOKUP(RawData!AA145,$S$226:$T$229,2,1)</f>
        <v>1</v>
      </c>
      <c r="AB147" s="6">
        <f>VLOOKUP(RawData!AB145,$S$226:$T$229,2,1)</f>
        <v>-1</v>
      </c>
    </row>
    <row r="148" spans="1:28" ht="12.75">
      <c r="A148" s="9">
        <f>RawData!A146</f>
        <v>0</v>
      </c>
      <c r="B148" s="9">
        <f>RawData!B146</f>
        <v>0</v>
      </c>
      <c r="C148" s="9">
        <f>RawData!C146</f>
        <v>0</v>
      </c>
      <c r="D148" s="9">
        <f>RawData!D146</f>
        <v>1</v>
      </c>
      <c r="E148" s="9">
        <f>RawData!E146</f>
        <v>0</v>
      </c>
      <c r="F148" s="6">
        <f>VLOOKUP(RawData!F146,$C$226:$D$229,2,1)</f>
        <v>1</v>
      </c>
      <c r="G148" s="6">
        <f>VLOOKUP(RawData!G146,$C$226:$D$229,2,1)</f>
        <v>1</v>
      </c>
      <c r="H148" s="6">
        <f>VLOOKUP(RawData!H146,$C$226:$D$229,2,1)</f>
        <v>2</v>
      </c>
      <c r="I148" s="6">
        <f>VLOOKUP(RawData!I146,$C$226:$D$229,2,1)</f>
        <v>2</v>
      </c>
      <c r="J148" s="6">
        <f>VLOOKUP(RawData!J146,$C$226:$D$229,2,1)</f>
        <v>1</v>
      </c>
      <c r="K148" s="6">
        <f>VLOOKUP(RawData!K146,$C$226:$D$229,2,1)</f>
        <v>1</v>
      </c>
      <c r="L148" s="6">
        <f>VLOOKUP(RawData!L146,$C$226:$D$229,2,1)</f>
        <v>1</v>
      </c>
      <c r="M148" s="6">
        <f>VLOOKUP(RawData!M146,$C$226:$D$229,2,1)</f>
        <v>1</v>
      </c>
      <c r="N148" s="6">
        <f>VLOOKUP(RawData!N146,$C$226:$D$229,2,1)</f>
        <v>2</v>
      </c>
      <c r="O148" s="6">
        <f>VLOOKUP(RawData!O146,$C$226:$D$229,2,1)</f>
        <v>1</v>
      </c>
      <c r="P148" s="6">
        <f>VLOOKUP(RawData!P146,$C$226:$D$229,2,1)</f>
        <v>-1</v>
      </c>
      <c r="R148" s="6">
        <f>IF(RawData!R146="Yes",1,0)</f>
        <v>0</v>
      </c>
      <c r="S148" s="6">
        <f>VLOOKUP(RawData!S146,$S$226:$T$229,2,1)</f>
        <v>2</v>
      </c>
      <c r="T148" s="6">
        <f>VLOOKUP(RawData!T146,$S$226:$T$229,2,1)</f>
        <v>1</v>
      </c>
      <c r="U148" s="6">
        <f>VLOOKUP(RawData!U146,$S$226:$T$229,2,1)</f>
        <v>2</v>
      </c>
      <c r="V148" s="6">
        <f>VLOOKUP(RawData!V146,$S$226:$T$229,2,1)</f>
        <v>2</v>
      </c>
      <c r="W148" s="6">
        <f>VLOOKUP(RawData!W146,$S$226:$T$229,2,1)</f>
        <v>0</v>
      </c>
      <c r="X148" s="6">
        <f>VLOOKUP(RawData!X146,$S$226:$T$229,2,1)</f>
        <v>2</v>
      </c>
      <c r="Y148" s="6">
        <f>VLOOKUP(RawData!Y146,$S$226:$T$229,2,1)</f>
        <v>1</v>
      </c>
      <c r="Z148" s="6">
        <f>VLOOKUP(RawData!Z146,$S$226:$T$229,2,1)</f>
        <v>1</v>
      </c>
      <c r="AA148" s="6">
        <f>VLOOKUP(RawData!AA146,$S$226:$T$229,2,1)</f>
        <v>1</v>
      </c>
      <c r="AB148" s="6">
        <f>VLOOKUP(RawData!AB146,$S$226:$T$229,2,1)</f>
        <v>2</v>
      </c>
    </row>
    <row r="149" spans="1:28" ht="12.75">
      <c r="A149" s="9">
        <f>RawData!A147</f>
        <v>0</v>
      </c>
      <c r="B149" s="9">
        <f>RawData!B147</f>
        <v>0</v>
      </c>
      <c r="C149" s="9">
        <f>RawData!C147</f>
        <v>0</v>
      </c>
      <c r="D149" s="9">
        <f>RawData!D147</f>
        <v>0</v>
      </c>
      <c r="E149" s="9">
        <f>RawData!E147</f>
        <v>1</v>
      </c>
      <c r="F149" s="6">
        <f>VLOOKUP(RawData!F147,$C$226:$D$229,2,1)</f>
        <v>0</v>
      </c>
      <c r="G149" s="6">
        <f>VLOOKUP(RawData!G147,$C$226:$D$229,2,1)</f>
        <v>1</v>
      </c>
      <c r="H149" s="6">
        <f>VLOOKUP(RawData!H147,$C$226:$D$229,2,1)</f>
        <v>2</v>
      </c>
      <c r="I149" s="6">
        <f>VLOOKUP(RawData!I147,$C$226:$D$229,2,1)</f>
        <v>1</v>
      </c>
      <c r="J149" s="6">
        <f>VLOOKUP(RawData!J147,$C$226:$D$229,2,1)</f>
        <v>0</v>
      </c>
      <c r="K149" s="6">
        <f>VLOOKUP(RawData!K147,$C$226:$D$229,2,1)</f>
        <v>1</v>
      </c>
      <c r="L149" s="6">
        <f>VLOOKUP(RawData!L147,$C$226:$D$229,2,1)</f>
        <v>0</v>
      </c>
      <c r="M149" s="6">
        <f>VLOOKUP(RawData!M147,$C$226:$D$229,2,1)</f>
        <v>0</v>
      </c>
      <c r="N149" s="6">
        <f>VLOOKUP(RawData!N147,$C$226:$D$229,2,1)</f>
        <v>1</v>
      </c>
      <c r="O149" s="6">
        <f>VLOOKUP(RawData!O147,$C$226:$D$229,2,1)</f>
        <v>0</v>
      </c>
      <c r="P149" s="6">
        <f>VLOOKUP(RawData!P147,$C$226:$D$229,2,1)</f>
        <v>-1</v>
      </c>
      <c r="R149" s="6">
        <f>IF(RawData!R147="Yes",1,0)</f>
        <v>0</v>
      </c>
      <c r="S149" s="6">
        <f>VLOOKUP(RawData!S147,$S$226:$T$229,2,1)</f>
        <v>0</v>
      </c>
      <c r="T149" s="6">
        <f>VLOOKUP(RawData!T147,$S$226:$T$229,2,1)</f>
        <v>2</v>
      </c>
      <c r="U149" s="6">
        <f>VLOOKUP(RawData!U147,$S$226:$T$229,2,1)</f>
        <v>0</v>
      </c>
      <c r="V149" s="6">
        <f>VLOOKUP(RawData!V147,$S$226:$T$229,2,1)</f>
        <v>1</v>
      </c>
      <c r="W149" s="6">
        <f>VLOOKUP(RawData!W147,$S$226:$T$229,2,1)</f>
        <v>2</v>
      </c>
      <c r="X149" s="6">
        <f>VLOOKUP(RawData!X147,$S$226:$T$229,2,1)</f>
        <v>1</v>
      </c>
      <c r="Y149" s="6">
        <f>VLOOKUP(RawData!Y147,$S$226:$T$229,2,1)</f>
        <v>2</v>
      </c>
      <c r="Z149" s="6">
        <f>VLOOKUP(RawData!Z147,$S$226:$T$229,2,1)</f>
        <v>2</v>
      </c>
      <c r="AA149" s="6">
        <f>VLOOKUP(RawData!AA147,$S$226:$T$229,2,1)</f>
        <v>1</v>
      </c>
      <c r="AB149" s="6">
        <f>VLOOKUP(RawData!AB147,$S$226:$T$229,2,1)</f>
        <v>0</v>
      </c>
    </row>
    <row r="150" spans="1:28" ht="12.75">
      <c r="A150" s="9">
        <f>RawData!A148</f>
        <v>1</v>
      </c>
      <c r="B150" s="9">
        <f>RawData!B148</f>
        <v>1</v>
      </c>
      <c r="C150" s="9">
        <f>RawData!C148</f>
        <v>1</v>
      </c>
      <c r="D150" s="9">
        <f>RawData!D148</f>
        <v>1</v>
      </c>
      <c r="E150" s="9">
        <f>RawData!E148</f>
        <v>0</v>
      </c>
      <c r="F150" s="6">
        <f>VLOOKUP(RawData!F148,$C$226:$D$229,2,1)</f>
        <v>1</v>
      </c>
      <c r="G150" s="6">
        <f>VLOOKUP(RawData!G148,$C$226:$D$229,2,1)</f>
        <v>1</v>
      </c>
      <c r="H150" s="6">
        <f>VLOOKUP(RawData!H148,$C$226:$D$229,2,1)</f>
        <v>2</v>
      </c>
      <c r="I150" s="6">
        <f>VLOOKUP(RawData!I148,$C$226:$D$229,2,1)</f>
        <v>1</v>
      </c>
      <c r="J150" s="6">
        <f>VLOOKUP(RawData!J148,$C$226:$D$229,2,1)</f>
        <v>1</v>
      </c>
      <c r="K150" s="6">
        <f>VLOOKUP(RawData!K148,$C$226:$D$229,2,1)</f>
        <v>2</v>
      </c>
      <c r="L150" s="6">
        <f>VLOOKUP(RawData!L148,$C$226:$D$229,2,1)</f>
        <v>2</v>
      </c>
      <c r="M150" s="6">
        <f>VLOOKUP(RawData!M148,$C$226:$D$229,2,1)</f>
        <v>1</v>
      </c>
      <c r="N150" s="6">
        <f>VLOOKUP(RawData!N148,$C$226:$D$229,2,1)</f>
        <v>2</v>
      </c>
      <c r="O150" s="6">
        <f>VLOOKUP(RawData!O148,$C$226:$D$229,2,1)</f>
        <v>2</v>
      </c>
      <c r="P150" s="6">
        <f>VLOOKUP(RawData!P148,$C$226:$D$229,2,1)</f>
        <v>-1</v>
      </c>
      <c r="R150" s="6">
        <f>IF(RawData!R148="Yes",1,0)</f>
        <v>0</v>
      </c>
      <c r="S150" s="6">
        <f>VLOOKUP(RawData!S148,$S$226:$T$229,2,1)</f>
        <v>2</v>
      </c>
      <c r="T150" s="6">
        <f>VLOOKUP(RawData!T148,$S$226:$T$229,2,1)</f>
        <v>1</v>
      </c>
      <c r="U150" s="6">
        <f>VLOOKUP(RawData!U148,$S$226:$T$229,2,1)</f>
        <v>2</v>
      </c>
      <c r="V150" s="6">
        <f>VLOOKUP(RawData!V148,$S$226:$T$229,2,1)</f>
        <v>1</v>
      </c>
      <c r="W150" s="6">
        <f>VLOOKUP(RawData!W148,$S$226:$T$229,2,1)</f>
        <v>1</v>
      </c>
      <c r="X150" s="6">
        <f>VLOOKUP(RawData!X148,$S$226:$T$229,2,1)</f>
        <v>2</v>
      </c>
      <c r="Y150" s="6">
        <f>VLOOKUP(RawData!Y148,$S$226:$T$229,2,1)</f>
        <v>2</v>
      </c>
      <c r="Z150" s="6">
        <f>VLOOKUP(RawData!Z148,$S$226:$T$229,2,1)</f>
        <v>1</v>
      </c>
      <c r="AA150" s="6">
        <f>VLOOKUP(RawData!AA148,$S$226:$T$229,2,1)</f>
        <v>2</v>
      </c>
      <c r="AB150" s="6">
        <f>VLOOKUP(RawData!AB148,$S$226:$T$229,2,1)</f>
        <v>-1</v>
      </c>
    </row>
    <row r="151" spans="1:28" ht="12.75">
      <c r="A151" s="9">
        <f>RawData!A149</f>
        <v>0</v>
      </c>
      <c r="B151" s="9">
        <f>RawData!B149</f>
        <v>0</v>
      </c>
      <c r="C151" s="9">
        <f>RawData!C149</f>
        <v>1</v>
      </c>
      <c r="D151" s="9">
        <f>RawData!D149</f>
        <v>1</v>
      </c>
      <c r="E151" s="9">
        <f>RawData!E149</f>
        <v>1</v>
      </c>
      <c r="F151" s="6">
        <f>VLOOKUP(RawData!F149,$C$226:$D$229,2,1)</f>
        <v>2</v>
      </c>
      <c r="G151" s="6">
        <f>VLOOKUP(RawData!G149,$C$226:$D$229,2,1)</f>
        <v>2</v>
      </c>
      <c r="H151" s="6">
        <f>VLOOKUP(RawData!H149,$C$226:$D$229,2,1)</f>
        <v>2</v>
      </c>
      <c r="I151" s="6">
        <f>VLOOKUP(RawData!I149,$C$226:$D$229,2,1)</f>
        <v>2</v>
      </c>
      <c r="J151" s="6">
        <f>VLOOKUP(RawData!J149,$C$226:$D$229,2,1)</f>
        <v>2</v>
      </c>
      <c r="K151" s="6">
        <f>VLOOKUP(RawData!K149,$C$226:$D$229,2,1)</f>
        <v>2</v>
      </c>
      <c r="L151" s="6">
        <f>VLOOKUP(RawData!L149,$C$226:$D$229,2,1)</f>
        <v>2</v>
      </c>
      <c r="M151" s="6">
        <f>VLOOKUP(RawData!M149,$C$226:$D$229,2,1)</f>
        <v>1</v>
      </c>
      <c r="N151" s="6">
        <f>VLOOKUP(RawData!N149,$C$226:$D$229,2,1)</f>
        <v>1</v>
      </c>
      <c r="O151" s="6">
        <f>VLOOKUP(RawData!O149,$C$226:$D$229,2,1)</f>
        <v>1</v>
      </c>
      <c r="P151" s="6">
        <f>VLOOKUP(RawData!P149,$C$226:$D$229,2,1)</f>
        <v>-1</v>
      </c>
      <c r="R151" s="6">
        <f>IF(RawData!R149="Yes",1,0)</f>
        <v>0</v>
      </c>
      <c r="S151" s="6">
        <f>VLOOKUP(RawData!S149,$S$226:$T$229,2,1)</f>
        <v>2</v>
      </c>
      <c r="T151" s="6">
        <f>VLOOKUP(RawData!T149,$S$226:$T$229,2,1)</f>
        <v>2</v>
      </c>
      <c r="U151" s="6">
        <f>VLOOKUP(RawData!U149,$S$226:$T$229,2,1)</f>
        <v>2</v>
      </c>
      <c r="V151" s="6">
        <f>VLOOKUP(RawData!V149,$S$226:$T$229,2,1)</f>
        <v>1</v>
      </c>
      <c r="W151" s="6">
        <f>VLOOKUP(RawData!W149,$S$226:$T$229,2,1)</f>
        <v>0</v>
      </c>
      <c r="X151" s="6">
        <f>VLOOKUP(RawData!X149,$S$226:$T$229,2,1)</f>
        <v>1</v>
      </c>
      <c r="Y151" s="6">
        <f>VLOOKUP(RawData!Y149,$S$226:$T$229,2,1)</f>
        <v>1</v>
      </c>
      <c r="Z151" s="6">
        <f>VLOOKUP(RawData!Z149,$S$226:$T$229,2,1)</f>
        <v>2</v>
      </c>
      <c r="AA151" s="6">
        <f>VLOOKUP(RawData!AA149,$S$226:$T$229,2,1)</f>
        <v>0</v>
      </c>
      <c r="AB151" s="6">
        <f>VLOOKUP(RawData!AB149,$S$226:$T$229,2,1)</f>
        <v>-1</v>
      </c>
    </row>
    <row r="152" spans="1:28" ht="12.75">
      <c r="A152" s="9">
        <f>RawData!A150</f>
        <v>1</v>
      </c>
      <c r="B152" s="9">
        <f>RawData!B150</f>
        <v>0</v>
      </c>
      <c r="C152" s="9">
        <f>RawData!C150</f>
        <v>1</v>
      </c>
      <c r="D152" s="9">
        <f>RawData!D150</f>
        <v>1</v>
      </c>
      <c r="E152" s="9">
        <f>RawData!E150</f>
        <v>0</v>
      </c>
      <c r="F152" s="6">
        <f>VLOOKUP(RawData!F150,$C$226:$D$229,2,1)</f>
        <v>1</v>
      </c>
      <c r="G152" s="6">
        <f>VLOOKUP(RawData!G150,$C$226:$D$229,2,1)</f>
        <v>1</v>
      </c>
      <c r="H152" s="6">
        <f>VLOOKUP(RawData!H150,$C$226:$D$229,2,1)</f>
        <v>1</v>
      </c>
      <c r="I152" s="6">
        <f>VLOOKUP(RawData!I150,$C$226:$D$229,2,1)</f>
        <v>1</v>
      </c>
      <c r="J152" s="6">
        <f>VLOOKUP(RawData!J150,$C$226:$D$229,2,1)</f>
        <v>1</v>
      </c>
      <c r="K152" s="6">
        <f>VLOOKUP(RawData!K150,$C$226:$D$229,2,1)</f>
        <v>1</v>
      </c>
      <c r="L152" s="6">
        <f>VLOOKUP(RawData!L150,$C$226:$D$229,2,1)</f>
        <v>1</v>
      </c>
      <c r="M152" s="6">
        <f>VLOOKUP(RawData!M150,$C$226:$D$229,2,1)</f>
        <v>1</v>
      </c>
      <c r="N152" s="6">
        <f>VLOOKUP(RawData!N150,$C$226:$D$229,2,1)</f>
        <v>1</v>
      </c>
      <c r="O152" s="6">
        <f>VLOOKUP(RawData!O150,$C$226:$D$229,2,1)</f>
        <v>1</v>
      </c>
      <c r="P152" s="6">
        <f>VLOOKUP(RawData!P150,$C$226:$D$229,2,1)</f>
        <v>0</v>
      </c>
      <c r="R152" s="6">
        <f>IF(RawData!R150="Yes",1,0)</f>
        <v>0</v>
      </c>
      <c r="S152" s="6">
        <f>VLOOKUP(RawData!S150,$S$226:$T$229,2,1)</f>
        <v>2</v>
      </c>
      <c r="T152" s="6">
        <f>VLOOKUP(RawData!T150,$S$226:$T$229,2,1)</f>
        <v>2</v>
      </c>
      <c r="U152" s="6">
        <f>VLOOKUP(RawData!U150,$S$226:$T$229,2,1)</f>
        <v>1</v>
      </c>
      <c r="V152" s="6">
        <f>VLOOKUP(RawData!V150,$S$226:$T$229,2,1)</f>
        <v>0</v>
      </c>
      <c r="W152" s="6">
        <f>VLOOKUP(RawData!W150,$S$226:$T$229,2,1)</f>
        <v>2</v>
      </c>
      <c r="X152" s="6">
        <f>VLOOKUP(RawData!X150,$S$226:$T$229,2,1)</f>
        <v>1</v>
      </c>
      <c r="Y152" s="6">
        <f>VLOOKUP(RawData!Y150,$S$226:$T$229,2,1)</f>
        <v>0</v>
      </c>
      <c r="Z152" s="6">
        <f>VLOOKUP(RawData!Z150,$S$226:$T$229,2,1)</f>
        <v>2</v>
      </c>
      <c r="AA152" s="6">
        <f>VLOOKUP(RawData!AA150,$S$226:$T$229,2,1)</f>
        <v>2</v>
      </c>
      <c r="AB152" s="6">
        <f>VLOOKUP(RawData!AB150,$S$226:$T$229,2,1)</f>
        <v>-1</v>
      </c>
    </row>
    <row r="153" spans="1:28" ht="12.75">
      <c r="A153" s="9">
        <f>RawData!A151</f>
        <v>1</v>
      </c>
      <c r="B153" s="9">
        <f>RawData!B151</f>
        <v>1</v>
      </c>
      <c r="C153" s="9">
        <f>RawData!C151</f>
        <v>1</v>
      </c>
      <c r="D153" s="9">
        <f>RawData!D151</f>
        <v>1</v>
      </c>
      <c r="E153" s="9">
        <f>RawData!E151</f>
        <v>1</v>
      </c>
      <c r="F153" s="6">
        <f>VLOOKUP(RawData!F151,$C$226:$D$229,2,1)</f>
        <v>1</v>
      </c>
      <c r="G153" s="6">
        <f>VLOOKUP(RawData!G151,$C$226:$D$229,2,1)</f>
        <v>0</v>
      </c>
      <c r="H153" s="6">
        <f>VLOOKUP(RawData!H151,$C$226:$D$229,2,1)</f>
        <v>2</v>
      </c>
      <c r="I153" s="6">
        <f>VLOOKUP(RawData!I151,$C$226:$D$229,2,1)</f>
        <v>2</v>
      </c>
      <c r="J153" s="6">
        <f>VLOOKUP(RawData!J151,$C$226:$D$229,2,1)</f>
        <v>0</v>
      </c>
      <c r="K153" s="6">
        <f>VLOOKUP(RawData!K151,$C$226:$D$229,2,1)</f>
        <v>2</v>
      </c>
      <c r="L153" s="6">
        <f>VLOOKUP(RawData!L151,$C$226:$D$229,2,1)</f>
        <v>2</v>
      </c>
      <c r="M153" s="6">
        <f>VLOOKUP(RawData!M151,$C$226:$D$229,2,1)</f>
        <v>0</v>
      </c>
      <c r="N153" s="6">
        <f>VLOOKUP(RawData!N151,$C$226:$D$229,2,1)</f>
        <v>2</v>
      </c>
      <c r="O153" s="6">
        <f>VLOOKUP(RawData!O151,$C$226:$D$229,2,1)</f>
        <v>0</v>
      </c>
      <c r="P153" s="6">
        <f>VLOOKUP(RawData!P151,$C$226:$D$229,2,1)</f>
        <v>0</v>
      </c>
      <c r="R153" s="6">
        <f>IF(RawData!R151="Yes",1,0)</f>
        <v>0</v>
      </c>
      <c r="S153" s="6">
        <f>VLOOKUP(RawData!S151,$S$226:$T$229,2,1)</f>
        <v>2</v>
      </c>
      <c r="T153" s="6">
        <f>VLOOKUP(RawData!T151,$S$226:$T$229,2,1)</f>
        <v>1</v>
      </c>
      <c r="U153" s="6">
        <f>VLOOKUP(RawData!U151,$S$226:$T$229,2,1)</f>
        <v>1</v>
      </c>
      <c r="V153" s="6">
        <f>VLOOKUP(RawData!V151,$S$226:$T$229,2,1)</f>
        <v>1</v>
      </c>
      <c r="W153" s="6">
        <f>VLOOKUP(RawData!W151,$S$226:$T$229,2,1)</f>
        <v>1</v>
      </c>
      <c r="X153" s="6">
        <f>VLOOKUP(RawData!X151,$S$226:$T$229,2,1)</f>
        <v>1</v>
      </c>
      <c r="Y153" s="6">
        <f>VLOOKUP(RawData!Y151,$S$226:$T$229,2,1)</f>
        <v>2</v>
      </c>
      <c r="Z153" s="6">
        <f>VLOOKUP(RawData!Z151,$S$226:$T$229,2,1)</f>
        <v>1</v>
      </c>
      <c r="AA153" s="6">
        <f>VLOOKUP(RawData!AA151,$S$226:$T$229,2,1)</f>
        <v>2</v>
      </c>
      <c r="AB153" s="6">
        <f>VLOOKUP(RawData!AB151,$S$226:$T$229,2,1)</f>
        <v>-1</v>
      </c>
    </row>
    <row r="154" spans="1:28" ht="12.75">
      <c r="A154" s="9">
        <f>RawData!A152</f>
        <v>1</v>
      </c>
      <c r="B154" s="9">
        <f>RawData!B152</f>
        <v>0</v>
      </c>
      <c r="C154" s="9">
        <f>RawData!C152</f>
        <v>1</v>
      </c>
      <c r="D154" s="9">
        <f>RawData!D152</f>
        <v>1</v>
      </c>
      <c r="E154" s="9">
        <f>RawData!E152</f>
        <v>0</v>
      </c>
      <c r="F154" s="6">
        <f>VLOOKUP(RawData!F152,$C$226:$D$229,2,1)</f>
        <v>2</v>
      </c>
      <c r="G154" s="6">
        <f>VLOOKUP(RawData!G152,$C$226:$D$229,2,1)</f>
        <v>2</v>
      </c>
      <c r="H154" s="6">
        <f>VLOOKUP(RawData!H152,$C$226:$D$229,2,1)</f>
        <v>2</v>
      </c>
      <c r="I154" s="6">
        <f>VLOOKUP(RawData!I152,$C$226:$D$229,2,1)</f>
        <v>1</v>
      </c>
      <c r="J154" s="6">
        <f>VLOOKUP(RawData!J152,$C$226:$D$229,2,1)</f>
        <v>2</v>
      </c>
      <c r="K154" s="6">
        <f>VLOOKUP(RawData!K152,$C$226:$D$229,2,1)</f>
        <v>2</v>
      </c>
      <c r="L154" s="6">
        <f>VLOOKUP(RawData!L152,$C$226:$D$229,2,1)</f>
        <v>2</v>
      </c>
      <c r="M154" s="6">
        <f>VLOOKUP(RawData!M152,$C$226:$D$229,2,1)</f>
        <v>2</v>
      </c>
      <c r="N154" s="6">
        <f>VLOOKUP(RawData!N152,$C$226:$D$229,2,1)</f>
        <v>2</v>
      </c>
      <c r="O154" s="6">
        <f>VLOOKUP(RawData!O152,$C$226:$D$229,2,1)</f>
        <v>1</v>
      </c>
      <c r="P154" s="6">
        <f>VLOOKUP(RawData!P152,$C$226:$D$229,2,1)</f>
        <v>-1</v>
      </c>
      <c r="R154" s="6">
        <f>IF(RawData!R152="Yes",1,0)</f>
        <v>0</v>
      </c>
      <c r="S154" s="6">
        <f>VLOOKUP(RawData!S152,$S$226:$T$229,2,1)</f>
        <v>2</v>
      </c>
      <c r="T154" s="6">
        <f>VLOOKUP(RawData!T152,$S$226:$T$229,2,1)</f>
        <v>1</v>
      </c>
      <c r="U154" s="6">
        <f>VLOOKUP(RawData!U152,$S$226:$T$229,2,1)</f>
        <v>1</v>
      </c>
      <c r="V154" s="6">
        <f>VLOOKUP(RawData!V152,$S$226:$T$229,2,1)</f>
        <v>1</v>
      </c>
      <c r="W154" s="6">
        <f>VLOOKUP(RawData!W152,$S$226:$T$229,2,1)</f>
        <v>2</v>
      </c>
      <c r="X154" s="6">
        <f>VLOOKUP(RawData!X152,$S$226:$T$229,2,1)</f>
        <v>1</v>
      </c>
      <c r="Y154" s="6">
        <f>VLOOKUP(RawData!Y152,$S$226:$T$229,2,1)</f>
        <v>0</v>
      </c>
      <c r="Z154" s="6">
        <f>VLOOKUP(RawData!Z152,$S$226:$T$229,2,1)</f>
        <v>1</v>
      </c>
      <c r="AA154" s="6">
        <f>VLOOKUP(RawData!AA152,$S$226:$T$229,2,1)</f>
        <v>2</v>
      </c>
      <c r="AB154" s="6">
        <f>VLOOKUP(RawData!AB152,$S$226:$T$229,2,1)</f>
        <v>-1</v>
      </c>
    </row>
    <row r="155" spans="1:28" ht="12.75">
      <c r="A155" s="9">
        <f>RawData!A153</f>
        <v>0</v>
      </c>
      <c r="B155" s="9">
        <f>RawData!B153</f>
        <v>0</v>
      </c>
      <c r="C155" s="9">
        <f>RawData!C153</f>
        <v>1</v>
      </c>
      <c r="D155" s="9">
        <f>RawData!D153</f>
        <v>1</v>
      </c>
      <c r="E155" s="9">
        <f>RawData!E153</f>
        <v>0</v>
      </c>
      <c r="F155" s="6">
        <f>VLOOKUP(RawData!F153,$C$226:$D$229,2,1)</f>
        <v>1</v>
      </c>
      <c r="G155" s="6">
        <f>VLOOKUP(RawData!G153,$C$226:$D$229,2,1)</f>
        <v>1</v>
      </c>
      <c r="H155" s="6">
        <f>VLOOKUP(RawData!H153,$C$226:$D$229,2,1)</f>
        <v>2</v>
      </c>
      <c r="I155" s="6">
        <f>VLOOKUP(RawData!I153,$C$226:$D$229,2,1)</f>
        <v>2</v>
      </c>
      <c r="J155" s="6">
        <f>VLOOKUP(RawData!J153,$C$226:$D$229,2,1)</f>
        <v>2</v>
      </c>
      <c r="K155" s="6">
        <f>VLOOKUP(RawData!K153,$C$226:$D$229,2,1)</f>
        <v>1</v>
      </c>
      <c r="L155" s="6">
        <f>VLOOKUP(RawData!L153,$C$226:$D$229,2,1)</f>
        <v>1</v>
      </c>
      <c r="M155" s="6">
        <f>VLOOKUP(RawData!M153,$C$226:$D$229,2,1)</f>
        <v>0</v>
      </c>
      <c r="N155" s="6">
        <f>VLOOKUP(RawData!N153,$C$226:$D$229,2,1)</f>
        <v>0</v>
      </c>
      <c r="O155" s="6">
        <f>VLOOKUP(RawData!O153,$C$226:$D$229,2,1)</f>
        <v>1</v>
      </c>
      <c r="P155" s="6">
        <f>VLOOKUP(RawData!P153,$C$226:$D$229,2,1)</f>
        <v>2</v>
      </c>
      <c r="R155" s="6">
        <f>IF(RawData!R153="Yes",1,0)</f>
        <v>0</v>
      </c>
      <c r="S155" s="6">
        <f>VLOOKUP(RawData!S153,$S$226:$T$229,2,1)</f>
        <v>2</v>
      </c>
      <c r="T155" s="6">
        <f>VLOOKUP(RawData!T153,$S$226:$T$229,2,1)</f>
        <v>2</v>
      </c>
      <c r="U155" s="6">
        <f>VLOOKUP(RawData!U153,$S$226:$T$229,2,1)</f>
        <v>2</v>
      </c>
      <c r="V155" s="6">
        <f>VLOOKUP(RawData!V153,$S$226:$T$229,2,1)</f>
        <v>1</v>
      </c>
      <c r="W155" s="6">
        <f>VLOOKUP(RawData!W153,$S$226:$T$229,2,1)</f>
        <v>2</v>
      </c>
      <c r="X155" s="6">
        <f>VLOOKUP(RawData!X153,$S$226:$T$229,2,1)</f>
        <v>1</v>
      </c>
      <c r="Y155" s="6">
        <f>VLOOKUP(RawData!Y153,$S$226:$T$229,2,1)</f>
        <v>1</v>
      </c>
      <c r="Z155" s="6">
        <f>VLOOKUP(RawData!Z153,$S$226:$T$229,2,1)</f>
        <v>2</v>
      </c>
      <c r="AA155" s="6">
        <f>VLOOKUP(RawData!AA153,$S$226:$T$229,2,1)</f>
        <v>2</v>
      </c>
      <c r="AB155" s="6">
        <f>VLOOKUP(RawData!AB153,$S$226:$T$229,2,1)</f>
        <v>2</v>
      </c>
    </row>
    <row r="156" spans="1:28" ht="12.75">
      <c r="A156" s="9">
        <f>RawData!A154</f>
        <v>0</v>
      </c>
      <c r="B156" s="9">
        <f>RawData!B154</f>
        <v>0</v>
      </c>
      <c r="C156" s="9">
        <f>RawData!C154</f>
        <v>0</v>
      </c>
      <c r="D156" s="9">
        <f>RawData!D154</f>
        <v>1</v>
      </c>
      <c r="E156" s="9">
        <f>RawData!E154</f>
        <v>1</v>
      </c>
      <c r="F156" s="6">
        <f>VLOOKUP(RawData!F154,$C$226:$D$229,2,1)</f>
        <v>1</v>
      </c>
      <c r="G156" s="6">
        <f>VLOOKUP(RawData!G154,$C$226:$D$229,2,1)</f>
        <v>2</v>
      </c>
      <c r="H156" s="6">
        <f>VLOOKUP(RawData!H154,$C$226:$D$229,2,1)</f>
        <v>2</v>
      </c>
      <c r="I156" s="6">
        <f>VLOOKUP(RawData!I154,$C$226:$D$229,2,1)</f>
        <v>1</v>
      </c>
      <c r="J156" s="6">
        <f>VLOOKUP(RawData!J154,$C$226:$D$229,2,1)</f>
        <v>1</v>
      </c>
      <c r="K156" s="6">
        <f>VLOOKUP(RawData!K154,$C$226:$D$229,2,1)</f>
        <v>1</v>
      </c>
      <c r="L156" s="6">
        <f>VLOOKUP(RawData!L154,$C$226:$D$229,2,1)</f>
        <v>1</v>
      </c>
      <c r="M156" s="6">
        <f>VLOOKUP(RawData!M154,$C$226:$D$229,2,1)</f>
        <v>0</v>
      </c>
      <c r="N156" s="6">
        <f>VLOOKUP(RawData!N154,$C$226:$D$229,2,1)</f>
        <v>0</v>
      </c>
      <c r="O156" s="6">
        <f>VLOOKUP(RawData!O154,$C$226:$D$229,2,1)</f>
        <v>1</v>
      </c>
      <c r="P156" s="6">
        <f>VLOOKUP(RawData!P154,$C$226:$D$229,2,1)</f>
        <v>-1</v>
      </c>
      <c r="R156" s="6">
        <f>IF(RawData!R154="Yes",1,0)</f>
        <v>0</v>
      </c>
      <c r="S156" s="6">
        <f>VLOOKUP(RawData!S154,$S$226:$T$229,2,1)</f>
        <v>1</v>
      </c>
      <c r="T156" s="6">
        <f>VLOOKUP(RawData!T154,$S$226:$T$229,2,1)</f>
        <v>2</v>
      </c>
      <c r="U156" s="6">
        <f>VLOOKUP(RawData!U154,$S$226:$T$229,2,1)</f>
        <v>2</v>
      </c>
      <c r="V156" s="6">
        <f>VLOOKUP(RawData!V154,$S$226:$T$229,2,1)</f>
        <v>1</v>
      </c>
      <c r="W156" s="6">
        <f>VLOOKUP(RawData!W154,$S$226:$T$229,2,1)</f>
        <v>0</v>
      </c>
      <c r="X156" s="6">
        <f>VLOOKUP(RawData!X154,$S$226:$T$229,2,1)</f>
        <v>1</v>
      </c>
      <c r="Y156" s="6">
        <f>VLOOKUP(RawData!Y154,$S$226:$T$229,2,1)</f>
        <v>0</v>
      </c>
      <c r="Z156" s="6">
        <f>VLOOKUP(RawData!Z154,$S$226:$T$229,2,1)</f>
        <v>1</v>
      </c>
      <c r="AA156" s="6">
        <f>VLOOKUP(RawData!AA154,$S$226:$T$229,2,1)</f>
        <v>0</v>
      </c>
      <c r="AB156" s="6">
        <f>VLOOKUP(RawData!AB154,$S$226:$T$229,2,1)</f>
        <v>-1</v>
      </c>
    </row>
    <row r="157" spans="1:28" ht="12.75">
      <c r="A157" s="9">
        <f>RawData!A155</f>
        <v>0</v>
      </c>
      <c r="B157" s="9">
        <f>RawData!B155</f>
        <v>0</v>
      </c>
      <c r="C157" s="9">
        <f>RawData!C155</f>
        <v>1</v>
      </c>
      <c r="D157" s="9">
        <f>RawData!D155</f>
        <v>1</v>
      </c>
      <c r="E157" s="9">
        <f>RawData!E155</f>
        <v>1</v>
      </c>
      <c r="F157" s="6">
        <f>VLOOKUP(RawData!F155,$C$226:$D$229,2,1)</f>
        <v>1</v>
      </c>
      <c r="G157" s="6">
        <f>VLOOKUP(RawData!G155,$C$226:$D$229,2,1)</f>
        <v>1</v>
      </c>
      <c r="H157" s="6">
        <f>VLOOKUP(RawData!H155,$C$226:$D$229,2,1)</f>
        <v>1</v>
      </c>
      <c r="I157" s="6">
        <f>VLOOKUP(RawData!I155,$C$226:$D$229,2,1)</f>
        <v>2</v>
      </c>
      <c r="J157" s="6">
        <f>VLOOKUP(RawData!J155,$C$226:$D$229,2,1)</f>
        <v>1</v>
      </c>
      <c r="K157" s="6">
        <f>VLOOKUP(RawData!K155,$C$226:$D$229,2,1)</f>
        <v>1</v>
      </c>
      <c r="L157" s="6">
        <f>VLOOKUP(RawData!L155,$C$226:$D$229,2,1)</f>
        <v>1</v>
      </c>
      <c r="M157" s="6">
        <f>VLOOKUP(RawData!M155,$C$226:$D$229,2,1)</f>
        <v>-1</v>
      </c>
      <c r="N157" s="6">
        <f>VLOOKUP(RawData!N155,$C$226:$D$229,2,1)</f>
        <v>1</v>
      </c>
      <c r="O157" s="6">
        <f>VLOOKUP(RawData!O155,$C$226:$D$229,2,1)</f>
        <v>1</v>
      </c>
      <c r="P157" s="6">
        <f>VLOOKUP(RawData!P155,$C$226:$D$229,2,1)</f>
        <v>2</v>
      </c>
      <c r="R157" s="6">
        <f>IF(RawData!R155="Yes",1,0)</f>
        <v>0</v>
      </c>
      <c r="S157" s="6">
        <f>VLOOKUP(RawData!S155,$S$226:$T$229,2,1)</f>
        <v>2</v>
      </c>
      <c r="T157" s="6">
        <f>VLOOKUP(RawData!T155,$S$226:$T$229,2,1)</f>
        <v>1</v>
      </c>
      <c r="U157" s="6">
        <f>VLOOKUP(RawData!U155,$S$226:$T$229,2,1)</f>
        <v>2</v>
      </c>
      <c r="V157" s="6">
        <f>VLOOKUP(RawData!V155,$S$226:$T$229,2,1)</f>
        <v>2</v>
      </c>
      <c r="W157" s="6">
        <f>VLOOKUP(RawData!W155,$S$226:$T$229,2,1)</f>
        <v>2</v>
      </c>
      <c r="X157" s="6">
        <f>VLOOKUP(RawData!X155,$S$226:$T$229,2,1)</f>
        <v>2</v>
      </c>
      <c r="Y157" s="6">
        <f>VLOOKUP(RawData!Y155,$S$226:$T$229,2,1)</f>
        <v>2</v>
      </c>
      <c r="Z157" s="6">
        <f>VLOOKUP(RawData!Z155,$S$226:$T$229,2,1)</f>
        <v>2</v>
      </c>
      <c r="AA157" s="6">
        <f>VLOOKUP(RawData!AA155,$S$226:$T$229,2,1)</f>
        <v>2</v>
      </c>
      <c r="AB157" s="6">
        <f>VLOOKUP(RawData!AB155,$S$226:$T$229,2,1)</f>
        <v>-1</v>
      </c>
    </row>
    <row r="158" spans="1:28" ht="12.75">
      <c r="A158" s="9">
        <f>RawData!A156</f>
        <v>0</v>
      </c>
      <c r="B158" s="9">
        <f>RawData!B156</f>
        <v>0</v>
      </c>
      <c r="C158" s="9">
        <f>RawData!C156</f>
        <v>0</v>
      </c>
      <c r="D158" s="9">
        <f>RawData!D156</f>
        <v>1</v>
      </c>
      <c r="E158" s="9">
        <f>RawData!E156</f>
        <v>0</v>
      </c>
      <c r="F158" s="6">
        <f>VLOOKUP(RawData!F156,$C$226:$D$229,2,1)</f>
        <v>0</v>
      </c>
      <c r="G158" s="6">
        <f>VLOOKUP(RawData!G156,$C$226:$D$229,2,1)</f>
        <v>1</v>
      </c>
      <c r="H158" s="6">
        <f>VLOOKUP(RawData!H156,$C$226:$D$229,2,1)</f>
        <v>1</v>
      </c>
      <c r="I158" s="6">
        <f>VLOOKUP(RawData!I156,$C$226:$D$229,2,1)</f>
        <v>0</v>
      </c>
      <c r="J158" s="6">
        <f>VLOOKUP(RawData!J156,$C$226:$D$229,2,1)</f>
        <v>1</v>
      </c>
      <c r="K158" s="6">
        <f>VLOOKUP(RawData!K156,$C$226:$D$229,2,1)</f>
        <v>1</v>
      </c>
      <c r="L158" s="6">
        <f>VLOOKUP(RawData!L156,$C$226:$D$229,2,1)</f>
        <v>0</v>
      </c>
      <c r="M158" s="6">
        <f>VLOOKUP(RawData!M156,$C$226:$D$229,2,1)</f>
        <v>0</v>
      </c>
      <c r="N158" s="6">
        <f>VLOOKUP(RawData!N156,$C$226:$D$229,2,1)</f>
        <v>0</v>
      </c>
      <c r="O158" s="6">
        <f>VLOOKUP(RawData!O156,$C$226:$D$229,2,1)</f>
        <v>1</v>
      </c>
      <c r="P158" s="6">
        <f>VLOOKUP(RawData!P156,$C$226:$D$229,2,1)</f>
        <v>-1</v>
      </c>
      <c r="R158" s="6">
        <f>IF(RawData!R156="Yes",1,0)</f>
        <v>0</v>
      </c>
      <c r="S158" s="6">
        <f>VLOOKUP(RawData!S156,$S$226:$T$229,2,1)</f>
        <v>1</v>
      </c>
      <c r="T158" s="6">
        <f>VLOOKUP(RawData!T156,$S$226:$T$229,2,1)</f>
        <v>-1</v>
      </c>
      <c r="U158" s="6">
        <f>VLOOKUP(RawData!U156,$S$226:$T$229,2,1)</f>
        <v>1</v>
      </c>
      <c r="V158" s="6">
        <f>VLOOKUP(RawData!V156,$S$226:$T$229,2,1)</f>
        <v>1</v>
      </c>
      <c r="W158" s="6">
        <f>VLOOKUP(RawData!W156,$S$226:$T$229,2,1)</f>
        <v>1</v>
      </c>
      <c r="X158" s="6">
        <f>VLOOKUP(RawData!X156,$S$226:$T$229,2,1)</f>
        <v>-1</v>
      </c>
      <c r="Y158" s="6">
        <f>VLOOKUP(RawData!Y156,$S$226:$T$229,2,1)</f>
        <v>-1</v>
      </c>
      <c r="Z158" s="6">
        <f>VLOOKUP(RawData!Z156,$S$226:$T$229,2,1)</f>
        <v>-1</v>
      </c>
      <c r="AA158" s="6">
        <f>VLOOKUP(RawData!AA156,$S$226:$T$229,2,1)</f>
        <v>1</v>
      </c>
      <c r="AB158" s="6">
        <f>VLOOKUP(RawData!AB156,$S$226:$T$229,2,1)</f>
        <v>-1</v>
      </c>
    </row>
    <row r="159" spans="1:28" ht="12.75">
      <c r="A159" s="9">
        <f>RawData!A157</f>
        <v>1</v>
      </c>
      <c r="B159" s="9">
        <f>RawData!B157</f>
        <v>1</v>
      </c>
      <c r="C159" s="9">
        <f>RawData!C157</f>
        <v>1</v>
      </c>
      <c r="D159" s="9">
        <f>RawData!D157</f>
        <v>1</v>
      </c>
      <c r="E159" s="9">
        <f>RawData!E157</f>
        <v>1</v>
      </c>
      <c r="F159" s="6">
        <f>VLOOKUP(RawData!F157,$C$226:$D$229,2,1)</f>
        <v>0</v>
      </c>
      <c r="G159" s="6">
        <f>VLOOKUP(RawData!G157,$C$226:$D$229,2,1)</f>
        <v>2</v>
      </c>
      <c r="H159" s="6">
        <f>VLOOKUP(RawData!H157,$C$226:$D$229,2,1)</f>
        <v>1</v>
      </c>
      <c r="I159" s="6">
        <f>VLOOKUP(RawData!I157,$C$226:$D$229,2,1)</f>
        <v>0</v>
      </c>
      <c r="J159" s="6">
        <f>VLOOKUP(RawData!J157,$C$226:$D$229,2,1)</f>
        <v>2</v>
      </c>
      <c r="K159" s="6">
        <f>VLOOKUP(RawData!K157,$C$226:$D$229,2,1)</f>
        <v>2</v>
      </c>
      <c r="L159" s="6">
        <f>VLOOKUP(RawData!L157,$C$226:$D$229,2,1)</f>
        <v>0</v>
      </c>
      <c r="M159" s="6">
        <f>VLOOKUP(RawData!M157,$C$226:$D$229,2,1)</f>
        <v>1</v>
      </c>
      <c r="N159" s="6">
        <f>VLOOKUP(RawData!N157,$C$226:$D$229,2,1)</f>
        <v>1</v>
      </c>
      <c r="O159" s="6">
        <f>VLOOKUP(RawData!O157,$C$226:$D$229,2,1)</f>
        <v>1</v>
      </c>
      <c r="P159" s="6">
        <f>VLOOKUP(RawData!P157,$C$226:$D$229,2,1)</f>
        <v>-1</v>
      </c>
      <c r="R159" s="6">
        <f>IF(RawData!R157="Yes",1,0)</f>
        <v>1</v>
      </c>
      <c r="S159" s="6">
        <f>VLOOKUP(RawData!S157,$S$226:$T$229,2,1)</f>
        <v>2</v>
      </c>
      <c r="T159" s="6">
        <f>VLOOKUP(RawData!T157,$S$226:$T$229,2,1)</f>
        <v>1</v>
      </c>
      <c r="U159" s="6">
        <f>VLOOKUP(RawData!U157,$S$226:$T$229,2,1)</f>
        <v>1</v>
      </c>
      <c r="V159" s="6">
        <f>VLOOKUP(RawData!V157,$S$226:$T$229,2,1)</f>
        <v>1</v>
      </c>
      <c r="W159" s="6">
        <f>VLOOKUP(RawData!W157,$S$226:$T$229,2,1)</f>
        <v>2</v>
      </c>
      <c r="X159" s="6">
        <f>VLOOKUP(RawData!X157,$S$226:$T$229,2,1)</f>
        <v>1</v>
      </c>
      <c r="Y159" s="6">
        <f>VLOOKUP(RawData!Y157,$S$226:$T$229,2,1)</f>
        <v>1</v>
      </c>
      <c r="Z159" s="6">
        <f>VLOOKUP(RawData!Z157,$S$226:$T$229,2,1)</f>
        <v>1</v>
      </c>
      <c r="AA159" s="6">
        <f>VLOOKUP(RawData!AA157,$S$226:$T$229,2,1)</f>
        <v>1</v>
      </c>
      <c r="AB159" s="6">
        <f>VLOOKUP(RawData!AB157,$S$226:$T$229,2,1)</f>
        <v>-1</v>
      </c>
    </row>
    <row r="160" spans="1:28" ht="12.75">
      <c r="A160" s="9">
        <f>RawData!A158</f>
        <v>0</v>
      </c>
      <c r="B160" s="9">
        <f>RawData!B158</f>
        <v>0</v>
      </c>
      <c r="C160" s="9">
        <f>RawData!C158</f>
        <v>1</v>
      </c>
      <c r="D160" s="9">
        <f>RawData!D158</f>
        <v>1</v>
      </c>
      <c r="E160" s="9">
        <f>RawData!E158</f>
        <v>0</v>
      </c>
      <c r="F160" s="6">
        <f>VLOOKUP(RawData!F158,$C$226:$D$229,2,1)</f>
        <v>1</v>
      </c>
      <c r="G160" s="6">
        <f>VLOOKUP(RawData!G158,$C$226:$D$229,2,1)</f>
        <v>2</v>
      </c>
      <c r="H160" s="6">
        <f>VLOOKUP(RawData!H158,$C$226:$D$229,2,1)</f>
        <v>1</v>
      </c>
      <c r="I160" s="6">
        <f>VLOOKUP(RawData!I158,$C$226:$D$229,2,1)</f>
        <v>1</v>
      </c>
      <c r="J160" s="6">
        <f>VLOOKUP(RawData!J158,$C$226:$D$229,2,1)</f>
        <v>1</v>
      </c>
      <c r="K160" s="6">
        <f>VLOOKUP(RawData!K158,$C$226:$D$229,2,1)</f>
        <v>1</v>
      </c>
      <c r="L160" s="6">
        <f>VLOOKUP(RawData!L158,$C$226:$D$229,2,1)</f>
        <v>0</v>
      </c>
      <c r="M160" s="6">
        <f>VLOOKUP(RawData!M158,$C$226:$D$229,2,1)</f>
        <v>0</v>
      </c>
      <c r="N160" s="6">
        <f>VLOOKUP(RawData!N158,$C$226:$D$229,2,1)</f>
        <v>0</v>
      </c>
      <c r="O160" s="6">
        <f>VLOOKUP(RawData!O158,$C$226:$D$229,2,1)</f>
        <v>1</v>
      </c>
      <c r="P160" s="6">
        <f>VLOOKUP(RawData!P158,$C$226:$D$229,2,1)</f>
        <v>-1</v>
      </c>
      <c r="R160" s="6">
        <f>IF(RawData!R158="Yes",1,0)</f>
        <v>0</v>
      </c>
      <c r="S160" s="6">
        <f>VLOOKUP(RawData!S158,$S$226:$T$229,2,1)</f>
        <v>1</v>
      </c>
      <c r="T160" s="6">
        <f>VLOOKUP(RawData!T158,$S$226:$T$229,2,1)</f>
        <v>1</v>
      </c>
      <c r="U160" s="6">
        <f>VLOOKUP(RawData!U158,$S$226:$T$229,2,1)</f>
        <v>1</v>
      </c>
      <c r="V160" s="6">
        <f>VLOOKUP(RawData!V158,$S$226:$T$229,2,1)</f>
        <v>0</v>
      </c>
      <c r="W160" s="6">
        <f>VLOOKUP(RawData!W158,$S$226:$T$229,2,1)</f>
        <v>1</v>
      </c>
      <c r="X160" s="6">
        <f>VLOOKUP(RawData!X158,$S$226:$T$229,2,1)</f>
        <v>1</v>
      </c>
      <c r="Y160" s="6">
        <f>VLOOKUP(RawData!Y158,$S$226:$T$229,2,1)</f>
        <v>1</v>
      </c>
      <c r="Z160" s="6">
        <f>VLOOKUP(RawData!Z158,$S$226:$T$229,2,1)</f>
        <v>2</v>
      </c>
      <c r="AA160" s="6">
        <f>VLOOKUP(RawData!AA158,$S$226:$T$229,2,1)</f>
        <v>2</v>
      </c>
      <c r="AB160" s="6">
        <f>VLOOKUP(RawData!AB158,$S$226:$T$229,2,1)</f>
        <v>-1</v>
      </c>
    </row>
    <row r="161" spans="1:28" ht="12.75">
      <c r="A161" s="9">
        <f>RawData!A159</f>
        <v>1</v>
      </c>
      <c r="B161" s="9">
        <f>RawData!B159</f>
        <v>1</v>
      </c>
      <c r="C161" s="9">
        <f>RawData!C159</f>
        <v>1</v>
      </c>
      <c r="D161" s="9">
        <f>RawData!D159</f>
        <v>1</v>
      </c>
      <c r="E161" s="9">
        <f>RawData!E159</f>
        <v>1</v>
      </c>
      <c r="F161" s="6">
        <f>VLOOKUP(RawData!F159,$C$226:$D$229,2,1)</f>
        <v>2</v>
      </c>
      <c r="G161" s="6">
        <f>VLOOKUP(RawData!G159,$C$226:$D$229,2,1)</f>
        <v>2</v>
      </c>
      <c r="H161" s="6">
        <f>VLOOKUP(RawData!H159,$C$226:$D$229,2,1)</f>
        <v>2</v>
      </c>
      <c r="I161" s="6">
        <f>VLOOKUP(RawData!I159,$C$226:$D$229,2,1)</f>
        <v>2</v>
      </c>
      <c r="J161" s="6">
        <f>VLOOKUP(RawData!J159,$C$226:$D$229,2,1)</f>
        <v>1</v>
      </c>
      <c r="K161" s="6">
        <f>VLOOKUP(RawData!K159,$C$226:$D$229,2,1)</f>
        <v>2</v>
      </c>
      <c r="L161" s="6">
        <f>VLOOKUP(RawData!L159,$C$226:$D$229,2,1)</f>
        <v>1</v>
      </c>
      <c r="M161" s="6">
        <f>VLOOKUP(RawData!M159,$C$226:$D$229,2,1)</f>
        <v>1</v>
      </c>
      <c r="N161" s="6">
        <f>VLOOKUP(RawData!N159,$C$226:$D$229,2,1)</f>
        <v>2</v>
      </c>
      <c r="O161" s="6">
        <f>VLOOKUP(RawData!O159,$C$226:$D$229,2,1)</f>
        <v>2</v>
      </c>
      <c r="P161" s="6">
        <f>VLOOKUP(RawData!P159,$C$226:$D$229,2,1)</f>
        <v>-1</v>
      </c>
      <c r="R161" s="6">
        <f>IF(RawData!R159="Yes",1,0)</f>
        <v>0</v>
      </c>
      <c r="S161" s="6">
        <f>VLOOKUP(RawData!S159,$S$226:$T$229,2,1)</f>
        <v>1</v>
      </c>
      <c r="T161" s="6">
        <f>VLOOKUP(RawData!T159,$S$226:$T$229,2,1)</f>
        <v>0</v>
      </c>
      <c r="U161" s="6">
        <f>VLOOKUP(RawData!U159,$S$226:$T$229,2,1)</f>
        <v>0</v>
      </c>
      <c r="V161" s="6">
        <f>VLOOKUP(RawData!V159,$S$226:$T$229,2,1)</f>
        <v>0</v>
      </c>
      <c r="W161" s="6">
        <f>VLOOKUP(RawData!W159,$S$226:$T$229,2,1)</f>
        <v>0</v>
      </c>
      <c r="X161" s="6">
        <f>VLOOKUP(RawData!X159,$S$226:$T$229,2,1)</f>
        <v>0</v>
      </c>
      <c r="Y161" s="6">
        <f>VLOOKUP(RawData!Y159,$S$226:$T$229,2,1)</f>
        <v>0</v>
      </c>
      <c r="Z161" s="6">
        <f>VLOOKUP(RawData!Z159,$S$226:$T$229,2,1)</f>
        <v>0</v>
      </c>
      <c r="AA161" s="6">
        <f>VLOOKUP(RawData!AA159,$S$226:$T$229,2,1)</f>
        <v>0</v>
      </c>
      <c r="AB161" s="6">
        <f>VLOOKUP(RawData!AB159,$S$226:$T$229,2,1)</f>
        <v>-1</v>
      </c>
    </row>
    <row r="162" spans="1:28" ht="12.75">
      <c r="A162" s="9">
        <f>RawData!A160</f>
        <v>1</v>
      </c>
      <c r="B162" s="9">
        <f>RawData!B160</f>
        <v>1</v>
      </c>
      <c r="C162" s="9">
        <f>RawData!C160</f>
        <v>1</v>
      </c>
      <c r="D162" s="9">
        <f>RawData!D160</f>
        <v>1</v>
      </c>
      <c r="E162" s="9">
        <f>RawData!E160</f>
        <v>1</v>
      </c>
      <c r="F162" s="6">
        <f>VLOOKUP(RawData!F160,$C$226:$D$229,2,1)</f>
        <v>-1</v>
      </c>
      <c r="G162" s="6">
        <f>VLOOKUP(RawData!G160,$C$226:$D$229,2,1)</f>
        <v>-1</v>
      </c>
      <c r="H162" s="6">
        <f>VLOOKUP(RawData!H160,$C$226:$D$229,2,1)</f>
        <v>-1</v>
      </c>
      <c r="I162" s="6">
        <f>VLOOKUP(RawData!I160,$C$226:$D$229,2,1)</f>
        <v>-1</v>
      </c>
      <c r="J162" s="6">
        <f>VLOOKUP(RawData!J160,$C$226:$D$229,2,1)</f>
        <v>-1</v>
      </c>
      <c r="K162" s="6">
        <f>VLOOKUP(RawData!K160,$C$226:$D$229,2,1)</f>
        <v>-1</v>
      </c>
      <c r="L162" s="6">
        <f>VLOOKUP(RawData!L160,$C$226:$D$229,2,1)</f>
        <v>-1</v>
      </c>
      <c r="M162" s="6">
        <f>VLOOKUP(RawData!M160,$C$226:$D$229,2,1)</f>
        <v>-1</v>
      </c>
      <c r="N162" s="6">
        <f>VLOOKUP(RawData!N160,$C$226:$D$229,2,1)</f>
        <v>-1</v>
      </c>
      <c r="O162" s="6">
        <f>VLOOKUP(RawData!O160,$C$226:$D$229,2,1)</f>
        <v>-1</v>
      </c>
      <c r="P162" s="6">
        <f>VLOOKUP(RawData!P160,$C$226:$D$229,2,1)</f>
        <v>2</v>
      </c>
      <c r="R162" s="6">
        <f>IF(RawData!R160="Yes",1,0)</f>
        <v>0</v>
      </c>
      <c r="S162" s="6">
        <f>VLOOKUP(RawData!S160,$S$226:$T$229,2,1)</f>
        <v>-1</v>
      </c>
      <c r="T162" s="6">
        <f>VLOOKUP(RawData!T160,$S$226:$T$229,2,1)</f>
        <v>-1</v>
      </c>
      <c r="U162" s="6">
        <f>VLOOKUP(RawData!U160,$S$226:$T$229,2,1)</f>
        <v>-1</v>
      </c>
      <c r="V162" s="6">
        <f>VLOOKUP(RawData!V160,$S$226:$T$229,2,1)</f>
        <v>-1</v>
      </c>
      <c r="W162" s="6">
        <f>VLOOKUP(RawData!W160,$S$226:$T$229,2,1)</f>
        <v>-1</v>
      </c>
      <c r="X162" s="6">
        <f>VLOOKUP(RawData!X160,$S$226:$T$229,2,1)</f>
        <v>-1</v>
      </c>
      <c r="Y162" s="6">
        <f>VLOOKUP(RawData!Y160,$S$226:$T$229,2,1)</f>
        <v>-1</v>
      </c>
      <c r="Z162" s="6">
        <f>VLOOKUP(RawData!Z160,$S$226:$T$229,2,1)</f>
        <v>-1</v>
      </c>
      <c r="AA162" s="6">
        <f>VLOOKUP(RawData!AA160,$S$226:$T$229,2,1)</f>
        <v>-1</v>
      </c>
      <c r="AB162" s="6">
        <f>VLOOKUP(RawData!AB160,$S$226:$T$229,2,1)</f>
        <v>-1</v>
      </c>
    </row>
    <row r="163" spans="1:28" ht="12.75">
      <c r="A163" s="9">
        <f>RawData!A161</f>
        <v>1</v>
      </c>
      <c r="B163" s="9">
        <f>RawData!B161</f>
        <v>1</v>
      </c>
      <c r="C163" s="9">
        <f>RawData!C161</f>
        <v>1</v>
      </c>
      <c r="D163" s="9">
        <f>RawData!D161</f>
        <v>1</v>
      </c>
      <c r="E163" s="9">
        <f>RawData!E161</f>
        <v>1</v>
      </c>
      <c r="F163" s="6">
        <f>VLOOKUP(RawData!F161,$C$226:$D$229,2,1)</f>
        <v>1</v>
      </c>
      <c r="G163" s="6">
        <f>VLOOKUP(RawData!G161,$C$226:$D$229,2,1)</f>
        <v>0</v>
      </c>
      <c r="H163" s="6">
        <f>VLOOKUP(RawData!H161,$C$226:$D$229,2,1)</f>
        <v>1</v>
      </c>
      <c r="I163" s="6">
        <f>VLOOKUP(RawData!I161,$C$226:$D$229,2,1)</f>
        <v>1</v>
      </c>
      <c r="J163" s="6">
        <f>VLOOKUP(RawData!J161,$C$226:$D$229,2,1)</f>
        <v>-1</v>
      </c>
      <c r="K163" s="6">
        <f>VLOOKUP(RawData!K161,$C$226:$D$229,2,1)</f>
        <v>-1</v>
      </c>
      <c r="L163" s="6">
        <f>VLOOKUP(RawData!L161,$C$226:$D$229,2,1)</f>
        <v>-1</v>
      </c>
      <c r="M163" s="6">
        <f>VLOOKUP(RawData!M161,$C$226:$D$229,2,1)</f>
        <v>-1</v>
      </c>
      <c r="N163" s="6">
        <f>VLOOKUP(RawData!N161,$C$226:$D$229,2,1)</f>
        <v>-1</v>
      </c>
      <c r="O163" s="6">
        <f>VLOOKUP(RawData!O161,$C$226:$D$229,2,1)</f>
        <v>-1</v>
      </c>
      <c r="P163" s="6">
        <f>VLOOKUP(RawData!P161,$C$226:$D$229,2,1)</f>
        <v>2</v>
      </c>
      <c r="R163" s="6">
        <f>IF(RawData!R161="Yes",1,0)</f>
        <v>0</v>
      </c>
      <c r="S163" s="6">
        <f>VLOOKUP(RawData!S161,$S$226:$T$229,2,1)</f>
        <v>2</v>
      </c>
      <c r="T163" s="6">
        <f>VLOOKUP(RawData!T161,$S$226:$T$229,2,1)</f>
        <v>0</v>
      </c>
      <c r="U163" s="6">
        <f>VLOOKUP(RawData!U161,$S$226:$T$229,2,1)</f>
        <v>1</v>
      </c>
      <c r="V163" s="6">
        <f>VLOOKUP(RawData!V161,$S$226:$T$229,2,1)</f>
        <v>1</v>
      </c>
      <c r="W163" s="6">
        <f>VLOOKUP(RawData!W161,$S$226:$T$229,2,1)</f>
        <v>2</v>
      </c>
      <c r="X163" s="6">
        <f>VLOOKUP(RawData!X161,$S$226:$T$229,2,1)</f>
        <v>2</v>
      </c>
      <c r="Y163" s="6">
        <f>VLOOKUP(RawData!Y161,$S$226:$T$229,2,1)</f>
        <v>1</v>
      </c>
      <c r="Z163" s="6">
        <f>VLOOKUP(RawData!Z161,$S$226:$T$229,2,1)</f>
        <v>2</v>
      </c>
      <c r="AA163" s="6">
        <f>VLOOKUP(RawData!AA161,$S$226:$T$229,2,1)</f>
        <v>0</v>
      </c>
      <c r="AB163" s="6">
        <f>VLOOKUP(RawData!AB161,$S$226:$T$229,2,1)</f>
        <v>-1</v>
      </c>
    </row>
    <row r="164" spans="1:28" ht="12.75">
      <c r="A164" s="9">
        <f>RawData!A162</f>
        <v>0</v>
      </c>
      <c r="B164" s="9">
        <f>RawData!B162</f>
        <v>0</v>
      </c>
      <c r="C164" s="9">
        <f>RawData!C162</f>
        <v>1</v>
      </c>
      <c r="D164" s="9">
        <f>RawData!D162</f>
        <v>1</v>
      </c>
      <c r="E164" s="9">
        <f>RawData!E162</f>
        <v>1</v>
      </c>
      <c r="F164" s="6">
        <f>VLOOKUP(RawData!F162,$C$226:$D$229,2,1)</f>
        <v>2</v>
      </c>
      <c r="G164" s="6">
        <f>VLOOKUP(RawData!G162,$C$226:$D$229,2,1)</f>
        <v>2</v>
      </c>
      <c r="H164" s="6">
        <f>VLOOKUP(RawData!H162,$C$226:$D$229,2,1)</f>
        <v>1</v>
      </c>
      <c r="I164" s="6">
        <f>VLOOKUP(RawData!I162,$C$226:$D$229,2,1)</f>
        <v>1</v>
      </c>
      <c r="J164" s="6">
        <f>VLOOKUP(RawData!J162,$C$226:$D$229,2,1)</f>
        <v>1</v>
      </c>
      <c r="K164" s="6">
        <f>VLOOKUP(RawData!K162,$C$226:$D$229,2,1)</f>
        <v>1</v>
      </c>
      <c r="L164" s="6">
        <f>VLOOKUP(RawData!L162,$C$226:$D$229,2,1)</f>
        <v>1</v>
      </c>
      <c r="M164" s="6">
        <f>VLOOKUP(RawData!M162,$C$226:$D$229,2,1)</f>
        <v>2</v>
      </c>
      <c r="N164" s="6">
        <f>VLOOKUP(RawData!N162,$C$226:$D$229,2,1)</f>
        <v>2</v>
      </c>
      <c r="O164" s="6">
        <f>VLOOKUP(RawData!O162,$C$226:$D$229,2,1)</f>
        <v>1</v>
      </c>
      <c r="P164" s="6">
        <f>VLOOKUP(RawData!P162,$C$226:$D$229,2,1)</f>
        <v>-1</v>
      </c>
      <c r="R164" s="6">
        <f>IF(RawData!R162="Yes",1,0)</f>
        <v>0</v>
      </c>
      <c r="S164" s="6">
        <f>VLOOKUP(RawData!S162,$S$226:$T$229,2,1)</f>
        <v>2</v>
      </c>
      <c r="T164" s="6">
        <f>VLOOKUP(RawData!T162,$S$226:$T$229,2,1)</f>
        <v>2</v>
      </c>
      <c r="U164" s="6">
        <f>VLOOKUP(RawData!U162,$S$226:$T$229,2,1)</f>
        <v>2</v>
      </c>
      <c r="V164" s="6">
        <f>VLOOKUP(RawData!V162,$S$226:$T$229,2,1)</f>
        <v>2</v>
      </c>
      <c r="W164" s="6">
        <f>VLOOKUP(RawData!W162,$S$226:$T$229,2,1)</f>
        <v>1</v>
      </c>
      <c r="X164" s="6">
        <f>VLOOKUP(RawData!X162,$S$226:$T$229,2,1)</f>
        <v>1</v>
      </c>
      <c r="Y164" s="6">
        <f>VLOOKUP(RawData!Y162,$S$226:$T$229,2,1)</f>
        <v>1</v>
      </c>
      <c r="Z164" s="6">
        <f>VLOOKUP(RawData!Z162,$S$226:$T$229,2,1)</f>
        <v>0</v>
      </c>
      <c r="AA164" s="6">
        <f>VLOOKUP(RawData!AA162,$S$226:$T$229,2,1)</f>
        <v>1</v>
      </c>
      <c r="AB164" s="6">
        <f>VLOOKUP(RawData!AB162,$S$226:$T$229,2,1)</f>
        <v>-1</v>
      </c>
    </row>
    <row r="165" spans="1:28" ht="12.75">
      <c r="A165" s="9">
        <f>RawData!A163</f>
        <v>0</v>
      </c>
      <c r="B165" s="9">
        <f>RawData!B163</f>
        <v>0</v>
      </c>
      <c r="C165" s="9">
        <f>RawData!C163</f>
        <v>0</v>
      </c>
      <c r="D165" s="9">
        <f>RawData!D163</f>
        <v>1</v>
      </c>
      <c r="E165" s="9">
        <f>RawData!E163</f>
        <v>0</v>
      </c>
      <c r="F165" s="6">
        <f>VLOOKUP(RawData!F163,$C$226:$D$229,2,1)</f>
        <v>2</v>
      </c>
      <c r="G165" s="6">
        <f>VLOOKUP(RawData!G163,$C$226:$D$229,2,1)</f>
        <v>2</v>
      </c>
      <c r="H165" s="6">
        <f>VLOOKUP(RawData!H163,$C$226:$D$229,2,1)</f>
        <v>2</v>
      </c>
      <c r="I165" s="6">
        <f>VLOOKUP(RawData!I163,$C$226:$D$229,2,1)</f>
        <v>2</v>
      </c>
      <c r="J165" s="6">
        <f>VLOOKUP(RawData!J163,$C$226:$D$229,2,1)</f>
        <v>2</v>
      </c>
      <c r="K165" s="6">
        <f>VLOOKUP(RawData!K163,$C$226:$D$229,2,1)</f>
        <v>2</v>
      </c>
      <c r="L165" s="6">
        <f>VLOOKUP(RawData!L163,$C$226:$D$229,2,1)</f>
        <v>2</v>
      </c>
      <c r="M165" s="6">
        <f>VLOOKUP(RawData!M163,$C$226:$D$229,2,1)</f>
        <v>2</v>
      </c>
      <c r="N165" s="6">
        <f>VLOOKUP(RawData!N163,$C$226:$D$229,2,1)</f>
        <v>2</v>
      </c>
      <c r="O165" s="6">
        <f>VLOOKUP(RawData!O163,$C$226:$D$229,2,1)</f>
        <v>2</v>
      </c>
      <c r="P165" s="6">
        <f>VLOOKUP(RawData!P163,$C$226:$D$229,2,1)</f>
        <v>-1</v>
      </c>
      <c r="R165" s="6">
        <f>IF(RawData!R163="Yes",1,0)</f>
        <v>0</v>
      </c>
      <c r="S165" s="6">
        <f>VLOOKUP(RawData!S163,$S$226:$T$229,2,1)</f>
        <v>2</v>
      </c>
      <c r="T165" s="6">
        <f>VLOOKUP(RawData!T163,$S$226:$T$229,2,1)</f>
        <v>1</v>
      </c>
      <c r="U165" s="6">
        <f>VLOOKUP(RawData!U163,$S$226:$T$229,2,1)</f>
        <v>1</v>
      </c>
      <c r="V165" s="6">
        <f>VLOOKUP(RawData!V163,$S$226:$T$229,2,1)</f>
        <v>1</v>
      </c>
      <c r="W165" s="6">
        <f>VLOOKUP(RawData!W163,$S$226:$T$229,2,1)</f>
        <v>2</v>
      </c>
      <c r="X165" s="6">
        <f>VLOOKUP(RawData!X163,$S$226:$T$229,2,1)</f>
        <v>2</v>
      </c>
      <c r="Y165" s="6">
        <f>VLOOKUP(RawData!Y163,$S$226:$T$229,2,1)</f>
        <v>0</v>
      </c>
      <c r="Z165" s="6">
        <f>VLOOKUP(RawData!Z163,$S$226:$T$229,2,1)</f>
        <v>1</v>
      </c>
      <c r="AA165" s="6">
        <f>VLOOKUP(RawData!AA163,$S$226:$T$229,2,1)</f>
        <v>2</v>
      </c>
      <c r="AB165" s="6">
        <f>VLOOKUP(RawData!AB163,$S$226:$T$229,2,1)</f>
        <v>-1</v>
      </c>
    </row>
    <row r="166" spans="1:28" ht="12.75">
      <c r="A166" s="9">
        <f>RawData!A164</f>
        <v>0</v>
      </c>
      <c r="B166" s="9">
        <f>RawData!B164</f>
        <v>0</v>
      </c>
      <c r="C166" s="9">
        <f>RawData!C164</f>
        <v>0</v>
      </c>
      <c r="D166" s="9">
        <f>RawData!D164</f>
        <v>0</v>
      </c>
      <c r="E166" s="9">
        <f>RawData!E164</f>
        <v>1</v>
      </c>
      <c r="F166" s="6">
        <f>VLOOKUP(RawData!F164,$C$226:$D$229,2,1)</f>
        <v>2</v>
      </c>
      <c r="G166" s="6">
        <f>VLOOKUP(RawData!G164,$C$226:$D$229,2,1)</f>
        <v>1</v>
      </c>
      <c r="H166" s="6">
        <f>VLOOKUP(RawData!H164,$C$226:$D$229,2,1)</f>
        <v>1</v>
      </c>
      <c r="I166" s="6">
        <f>VLOOKUP(RawData!I164,$C$226:$D$229,2,1)</f>
        <v>1</v>
      </c>
      <c r="J166" s="6">
        <f>VLOOKUP(RawData!J164,$C$226:$D$229,2,1)</f>
        <v>2</v>
      </c>
      <c r="K166" s="6">
        <f>VLOOKUP(RawData!K164,$C$226:$D$229,2,1)</f>
        <v>2</v>
      </c>
      <c r="L166" s="6">
        <f>VLOOKUP(RawData!L164,$C$226:$D$229,2,1)</f>
        <v>0</v>
      </c>
      <c r="M166" s="6">
        <f>VLOOKUP(RawData!M164,$C$226:$D$229,2,1)</f>
        <v>0</v>
      </c>
      <c r="N166" s="6">
        <f>VLOOKUP(RawData!N164,$C$226:$D$229,2,1)</f>
        <v>1</v>
      </c>
      <c r="O166" s="6">
        <f>VLOOKUP(RawData!O164,$C$226:$D$229,2,1)</f>
        <v>1</v>
      </c>
      <c r="P166" s="6">
        <f>VLOOKUP(RawData!P164,$C$226:$D$229,2,1)</f>
        <v>-1</v>
      </c>
      <c r="R166" s="6">
        <f>IF(RawData!R164="Yes",1,0)</f>
        <v>0</v>
      </c>
      <c r="S166" s="6">
        <f>VLOOKUP(RawData!S164,$S$226:$T$229,2,1)</f>
        <v>2</v>
      </c>
      <c r="T166" s="6">
        <f>VLOOKUP(RawData!T164,$S$226:$T$229,2,1)</f>
        <v>2</v>
      </c>
      <c r="U166" s="6">
        <f>VLOOKUP(RawData!U164,$S$226:$T$229,2,1)</f>
        <v>2</v>
      </c>
      <c r="V166" s="6">
        <f>VLOOKUP(RawData!V164,$S$226:$T$229,2,1)</f>
        <v>1</v>
      </c>
      <c r="W166" s="6">
        <f>VLOOKUP(RawData!W164,$S$226:$T$229,2,1)</f>
        <v>1</v>
      </c>
      <c r="X166" s="6">
        <f>VLOOKUP(RawData!X164,$S$226:$T$229,2,1)</f>
        <v>1</v>
      </c>
      <c r="Y166" s="6">
        <f>VLOOKUP(RawData!Y164,$S$226:$T$229,2,1)</f>
        <v>2</v>
      </c>
      <c r="Z166" s="6">
        <f>VLOOKUP(RawData!Z164,$S$226:$T$229,2,1)</f>
        <v>2</v>
      </c>
      <c r="AA166" s="6">
        <f>VLOOKUP(RawData!AA164,$S$226:$T$229,2,1)</f>
        <v>1</v>
      </c>
      <c r="AB166" s="6">
        <f>VLOOKUP(RawData!AB164,$S$226:$T$229,2,1)</f>
        <v>-1</v>
      </c>
    </row>
    <row r="167" spans="1:28" ht="12.75">
      <c r="A167" s="9">
        <f>RawData!A165</f>
        <v>1</v>
      </c>
      <c r="B167" s="9">
        <f>RawData!B165</f>
        <v>1</v>
      </c>
      <c r="C167" s="9">
        <f>RawData!C165</f>
        <v>1</v>
      </c>
      <c r="D167" s="9">
        <f>RawData!D165</f>
        <v>1</v>
      </c>
      <c r="E167" s="9">
        <f>RawData!E165</f>
        <v>1</v>
      </c>
      <c r="F167" s="6">
        <f>VLOOKUP(RawData!F165,$C$226:$D$229,2,1)</f>
        <v>2</v>
      </c>
      <c r="G167" s="6">
        <f>VLOOKUP(RawData!G165,$C$226:$D$229,2,1)</f>
        <v>1</v>
      </c>
      <c r="H167" s="6">
        <f>VLOOKUP(RawData!H165,$C$226:$D$229,2,1)</f>
        <v>2</v>
      </c>
      <c r="I167" s="6">
        <f>VLOOKUP(RawData!I165,$C$226:$D$229,2,1)</f>
        <v>2</v>
      </c>
      <c r="J167" s="6">
        <f>VLOOKUP(RawData!J165,$C$226:$D$229,2,1)</f>
        <v>1</v>
      </c>
      <c r="K167" s="6">
        <f>VLOOKUP(RawData!K165,$C$226:$D$229,2,1)</f>
        <v>1</v>
      </c>
      <c r="L167" s="6">
        <f>VLOOKUP(RawData!L165,$C$226:$D$229,2,1)</f>
        <v>0</v>
      </c>
      <c r="M167" s="6">
        <f>VLOOKUP(RawData!M165,$C$226:$D$229,2,1)</f>
        <v>1</v>
      </c>
      <c r="N167" s="6">
        <f>VLOOKUP(RawData!N165,$C$226:$D$229,2,1)</f>
        <v>2</v>
      </c>
      <c r="O167" s="6">
        <f>VLOOKUP(RawData!O165,$C$226:$D$229,2,1)</f>
        <v>1</v>
      </c>
      <c r="P167" s="6">
        <f>VLOOKUP(RawData!P165,$C$226:$D$229,2,1)</f>
        <v>-1</v>
      </c>
      <c r="R167" s="6">
        <f>IF(RawData!R165="Yes",1,0)</f>
        <v>0</v>
      </c>
      <c r="S167" s="6">
        <f>VLOOKUP(RawData!S165,$S$226:$T$229,2,1)</f>
        <v>2</v>
      </c>
      <c r="T167" s="6">
        <f>VLOOKUP(RawData!T165,$S$226:$T$229,2,1)</f>
        <v>2</v>
      </c>
      <c r="U167" s="6">
        <f>VLOOKUP(RawData!U165,$S$226:$T$229,2,1)</f>
        <v>0</v>
      </c>
      <c r="V167" s="6">
        <f>VLOOKUP(RawData!V165,$S$226:$T$229,2,1)</f>
        <v>2</v>
      </c>
      <c r="W167" s="6">
        <f>VLOOKUP(RawData!W165,$S$226:$T$229,2,1)</f>
        <v>2</v>
      </c>
      <c r="X167" s="6">
        <f>VLOOKUP(RawData!X165,$S$226:$T$229,2,1)</f>
        <v>2</v>
      </c>
      <c r="Y167" s="6">
        <f>VLOOKUP(RawData!Y165,$S$226:$T$229,2,1)</f>
        <v>2</v>
      </c>
      <c r="Z167" s="6">
        <f>VLOOKUP(RawData!Z165,$S$226:$T$229,2,1)</f>
        <v>2</v>
      </c>
      <c r="AA167" s="6">
        <f>VLOOKUP(RawData!AA165,$S$226:$T$229,2,1)</f>
        <v>0</v>
      </c>
      <c r="AB167" s="6">
        <f>VLOOKUP(RawData!AB165,$S$226:$T$229,2,1)</f>
        <v>-1</v>
      </c>
    </row>
    <row r="168" spans="1:28" ht="12.75">
      <c r="A168" s="9">
        <f>RawData!A166</f>
        <v>0</v>
      </c>
      <c r="B168" s="9">
        <f>RawData!B166</f>
        <v>0</v>
      </c>
      <c r="C168" s="9">
        <f>RawData!C166</f>
        <v>1</v>
      </c>
      <c r="D168" s="9">
        <f>RawData!D166</f>
        <v>1</v>
      </c>
      <c r="E168" s="9">
        <f>RawData!E166</f>
        <v>0</v>
      </c>
      <c r="F168" s="6">
        <f>VLOOKUP(RawData!F166,$C$226:$D$229,2,1)</f>
        <v>0</v>
      </c>
      <c r="G168" s="6">
        <f>VLOOKUP(RawData!G166,$C$226:$D$229,2,1)</f>
        <v>0</v>
      </c>
      <c r="H168" s="6">
        <f>VLOOKUP(RawData!H166,$C$226:$D$229,2,1)</f>
        <v>2</v>
      </c>
      <c r="I168" s="6">
        <f>VLOOKUP(RawData!I166,$C$226:$D$229,2,1)</f>
        <v>0</v>
      </c>
      <c r="J168" s="6">
        <f>VLOOKUP(RawData!J166,$C$226:$D$229,2,1)</f>
        <v>1</v>
      </c>
      <c r="K168" s="6">
        <f>VLOOKUP(RawData!K166,$C$226:$D$229,2,1)</f>
        <v>0</v>
      </c>
      <c r="L168" s="6">
        <f>VLOOKUP(RawData!L166,$C$226:$D$229,2,1)</f>
        <v>0</v>
      </c>
      <c r="M168" s="6">
        <f>VLOOKUP(RawData!M166,$C$226:$D$229,2,1)</f>
        <v>0</v>
      </c>
      <c r="N168" s="6">
        <f>VLOOKUP(RawData!N166,$C$226:$D$229,2,1)</f>
        <v>0</v>
      </c>
      <c r="O168" s="6">
        <f>VLOOKUP(RawData!O166,$C$226:$D$229,2,1)</f>
        <v>0</v>
      </c>
      <c r="P168" s="6">
        <f>VLOOKUP(RawData!P166,$C$226:$D$229,2,1)</f>
        <v>0</v>
      </c>
      <c r="R168" s="6">
        <f>IF(RawData!R166="Yes",1,0)</f>
        <v>0</v>
      </c>
      <c r="S168" s="6">
        <f>VLOOKUP(RawData!S166,$S$226:$T$229,2,1)</f>
        <v>2</v>
      </c>
      <c r="T168" s="6">
        <f>VLOOKUP(RawData!T166,$S$226:$T$229,2,1)</f>
        <v>0</v>
      </c>
      <c r="U168" s="6">
        <f>VLOOKUP(RawData!U166,$S$226:$T$229,2,1)</f>
        <v>1</v>
      </c>
      <c r="V168" s="6">
        <f>VLOOKUP(RawData!V166,$S$226:$T$229,2,1)</f>
        <v>1</v>
      </c>
      <c r="W168" s="6">
        <f>VLOOKUP(RawData!W166,$S$226:$T$229,2,1)</f>
        <v>0</v>
      </c>
      <c r="X168" s="6">
        <f>VLOOKUP(RawData!X166,$S$226:$T$229,2,1)</f>
        <v>0</v>
      </c>
      <c r="Y168" s="6">
        <f>VLOOKUP(RawData!Y166,$S$226:$T$229,2,1)</f>
        <v>1</v>
      </c>
      <c r="Z168" s="6">
        <f>VLOOKUP(RawData!Z166,$S$226:$T$229,2,1)</f>
        <v>2</v>
      </c>
      <c r="AA168" s="6">
        <f>VLOOKUP(RawData!AA166,$S$226:$T$229,2,1)</f>
        <v>1</v>
      </c>
      <c r="AB168" s="6">
        <f>VLOOKUP(RawData!AB166,$S$226:$T$229,2,1)</f>
        <v>0</v>
      </c>
    </row>
    <row r="169" spans="1:28" ht="12.75">
      <c r="A169" s="9">
        <f>RawData!A167</f>
        <v>0</v>
      </c>
      <c r="B169" s="9">
        <f>RawData!B167</f>
        <v>0</v>
      </c>
      <c r="C169" s="9">
        <f>RawData!C167</f>
        <v>0</v>
      </c>
      <c r="D169" s="9">
        <f>RawData!D167</f>
        <v>1</v>
      </c>
      <c r="E169" s="9">
        <f>RawData!E167</f>
        <v>1</v>
      </c>
      <c r="F169" s="6">
        <f>VLOOKUP(RawData!F167,$C$226:$D$229,2,1)</f>
        <v>2</v>
      </c>
      <c r="G169" s="6">
        <f>VLOOKUP(RawData!G167,$C$226:$D$229,2,1)</f>
        <v>2</v>
      </c>
      <c r="H169" s="6">
        <f>VLOOKUP(RawData!H167,$C$226:$D$229,2,1)</f>
        <v>2</v>
      </c>
      <c r="I169" s="6">
        <f>VLOOKUP(RawData!I167,$C$226:$D$229,2,1)</f>
        <v>2</v>
      </c>
      <c r="J169" s="6">
        <f>VLOOKUP(RawData!J167,$C$226:$D$229,2,1)</f>
        <v>-1</v>
      </c>
      <c r="K169" s="6">
        <f>VLOOKUP(RawData!K167,$C$226:$D$229,2,1)</f>
        <v>-1</v>
      </c>
      <c r="L169" s="6">
        <f>VLOOKUP(RawData!L167,$C$226:$D$229,2,1)</f>
        <v>2</v>
      </c>
      <c r="M169" s="6">
        <f>VLOOKUP(RawData!M167,$C$226:$D$229,2,1)</f>
        <v>-1</v>
      </c>
      <c r="N169" s="6">
        <f>VLOOKUP(RawData!N167,$C$226:$D$229,2,1)</f>
        <v>2</v>
      </c>
      <c r="O169" s="6">
        <f>VLOOKUP(RawData!O167,$C$226:$D$229,2,1)</f>
        <v>-1</v>
      </c>
      <c r="P169" s="6">
        <f>VLOOKUP(RawData!P167,$C$226:$D$229,2,1)</f>
        <v>-1</v>
      </c>
      <c r="R169" s="6">
        <f>IF(RawData!R167="Yes",1,0)</f>
        <v>0</v>
      </c>
      <c r="S169" s="6">
        <f>VLOOKUP(RawData!S167,$S$226:$T$229,2,1)</f>
        <v>1</v>
      </c>
      <c r="T169" s="6">
        <f>VLOOKUP(RawData!T167,$S$226:$T$229,2,1)</f>
        <v>2</v>
      </c>
      <c r="U169" s="6">
        <f>VLOOKUP(RawData!U167,$S$226:$T$229,2,1)</f>
        <v>-1</v>
      </c>
      <c r="V169" s="6">
        <f>VLOOKUP(RawData!V167,$S$226:$T$229,2,1)</f>
        <v>-1</v>
      </c>
      <c r="W169" s="6">
        <f>VLOOKUP(RawData!W167,$S$226:$T$229,2,1)</f>
        <v>-1</v>
      </c>
      <c r="X169" s="6">
        <f>VLOOKUP(RawData!X167,$S$226:$T$229,2,1)</f>
        <v>-1</v>
      </c>
      <c r="Y169" s="6">
        <f>VLOOKUP(RawData!Y167,$S$226:$T$229,2,1)</f>
        <v>1</v>
      </c>
      <c r="Z169" s="6">
        <f>VLOOKUP(RawData!Z167,$S$226:$T$229,2,1)</f>
        <v>2</v>
      </c>
      <c r="AA169" s="6">
        <f>VLOOKUP(RawData!AA167,$S$226:$T$229,2,1)</f>
        <v>2</v>
      </c>
      <c r="AB169" s="6">
        <f>VLOOKUP(RawData!AB167,$S$226:$T$229,2,1)</f>
        <v>-1</v>
      </c>
    </row>
    <row r="170" spans="1:28" ht="12.75">
      <c r="A170" s="9">
        <f>RawData!A168</f>
        <v>0</v>
      </c>
      <c r="B170" s="9">
        <f>RawData!B168</f>
        <v>0</v>
      </c>
      <c r="C170" s="9">
        <f>RawData!C168</f>
        <v>1</v>
      </c>
      <c r="D170" s="9">
        <f>RawData!D168</f>
        <v>0</v>
      </c>
      <c r="E170" s="9">
        <f>RawData!E168</f>
        <v>1</v>
      </c>
      <c r="F170" s="6">
        <f>VLOOKUP(RawData!F168,$C$226:$D$229,2,1)</f>
        <v>2</v>
      </c>
      <c r="G170" s="6">
        <f>VLOOKUP(RawData!G168,$C$226:$D$229,2,1)</f>
        <v>2</v>
      </c>
      <c r="H170" s="6">
        <f>VLOOKUP(RawData!H168,$C$226:$D$229,2,1)</f>
        <v>2</v>
      </c>
      <c r="I170" s="6">
        <f>VLOOKUP(RawData!I168,$C$226:$D$229,2,1)</f>
        <v>1</v>
      </c>
      <c r="J170" s="6">
        <f>VLOOKUP(RawData!J168,$C$226:$D$229,2,1)</f>
        <v>1</v>
      </c>
      <c r="K170" s="6">
        <f>VLOOKUP(RawData!K168,$C$226:$D$229,2,1)</f>
        <v>1</v>
      </c>
      <c r="L170" s="6">
        <f>VLOOKUP(RawData!L168,$C$226:$D$229,2,1)</f>
        <v>0</v>
      </c>
      <c r="M170" s="6">
        <f>VLOOKUP(RawData!M168,$C$226:$D$229,2,1)</f>
        <v>0</v>
      </c>
      <c r="N170" s="6">
        <f>VLOOKUP(RawData!N168,$C$226:$D$229,2,1)</f>
        <v>1</v>
      </c>
      <c r="O170" s="6">
        <f>VLOOKUP(RawData!O168,$C$226:$D$229,2,1)</f>
        <v>1</v>
      </c>
      <c r="P170" s="6">
        <f>VLOOKUP(RawData!P168,$C$226:$D$229,2,1)</f>
        <v>-1</v>
      </c>
      <c r="R170" s="6">
        <f>IF(RawData!R168="Yes",1,0)</f>
        <v>0</v>
      </c>
      <c r="S170" s="6">
        <f>VLOOKUP(RawData!S168,$S$226:$T$229,2,1)</f>
        <v>2</v>
      </c>
      <c r="T170" s="6">
        <f>VLOOKUP(RawData!T168,$S$226:$T$229,2,1)</f>
        <v>2</v>
      </c>
      <c r="U170" s="6">
        <f>VLOOKUP(RawData!U168,$S$226:$T$229,2,1)</f>
        <v>1</v>
      </c>
      <c r="V170" s="6">
        <f>VLOOKUP(RawData!V168,$S$226:$T$229,2,1)</f>
        <v>1</v>
      </c>
      <c r="W170" s="6">
        <f>VLOOKUP(RawData!W168,$S$226:$T$229,2,1)</f>
        <v>0</v>
      </c>
      <c r="X170" s="6">
        <f>VLOOKUP(RawData!X168,$S$226:$T$229,2,1)</f>
        <v>1</v>
      </c>
      <c r="Y170" s="6">
        <f>VLOOKUP(RawData!Y168,$S$226:$T$229,2,1)</f>
        <v>1</v>
      </c>
      <c r="Z170" s="6">
        <f>VLOOKUP(RawData!Z168,$S$226:$T$229,2,1)</f>
        <v>1</v>
      </c>
      <c r="AA170" s="6">
        <f>VLOOKUP(RawData!AA168,$S$226:$T$229,2,1)</f>
        <v>2</v>
      </c>
      <c r="AB170" s="6">
        <f>VLOOKUP(RawData!AB168,$S$226:$T$229,2,1)</f>
        <v>-1</v>
      </c>
    </row>
    <row r="171" spans="1:28" ht="12.75">
      <c r="A171" s="9">
        <f>RawData!A169</f>
        <v>1</v>
      </c>
      <c r="B171" s="9">
        <f>RawData!B169</f>
        <v>0</v>
      </c>
      <c r="C171" s="9">
        <f>RawData!C169</f>
        <v>1</v>
      </c>
      <c r="D171" s="9">
        <f>RawData!D169</f>
        <v>1</v>
      </c>
      <c r="E171" s="9">
        <f>RawData!E169</f>
        <v>0</v>
      </c>
      <c r="F171" s="6">
        <f>VLOOKUP(RawData!F169,$C$226:$D$229,2,1)</f>
        <v>1</v>
      </c>
      <c r="G171" s="6">
        <f>VLOOKUP(RawData!G169,$C$226:$D$229,2,1)</f>
        <v>0</v>
      </c>
      <c r="H171" s="6">
        <f>VLOOKUP(RawData!H169,$C$226:$D$229,2,1)</f>
        <v>1</v>
      </c>
      <c r="I171" s="6">
        <f>VLOOKUP(RawData!I169,$C$226:$D$229,2,1)</f>
        <v>2</v>
      </c>
      <c r="J171" s="6">
        <f>VLOOKUP(RawData!J169,$C$226:$D$229,2,1)</f>
        <v>1</v>
      </c>
      <c r="K171" s="6">
        <f>VLOOKUP(RawData!K169,$C$226:$D$229,2,1)</f>
        <v>2</v>
      </c>
      <c r="L171" s="6">
        <f>VLOOKUP(RawData!L169,$C$226:$D$229,2,1)</f>
        <v>0</v>
      </c>
      <c r="M171" s="6">
        <f>VLOOKUP(RawData!M169,$C$226:$D$229,2,1)</f>
        <v>0</v>
      </c>
      <c r="N171" s="6">
        <f>VLOOKUP(RawData!N169,$C$226:$D$229,2,1)</f>
        <v>1</v>
      </c>
      <c r="O171" s="6">
        <f>VLOOKUP(RawData!O169,$C$226:$D$229,2,1)</f>
        <v>0</v>
      </c>
      <c r="P171" s="6">
        <f>VLOOKUP(RawData!P169,$C$226:$D$229,2,1)</f>
        <v>-1</v>
      </c>
      <c r="R171" s="6">
        <f>IF(RawData!R169="Yes",1,0)</f>
        <v>0</v>
      </c>
      <c r="S171" s="6">
        <f>VLOOKUP(RawData!S169,$S$226:$T$229,2,1)</f>
        <v>2</v>
      </c>
      <c r="T171" s="6">
        <f>VLOOKUP(RawData!T169,$S$226:$T$229,2,1)</f>
        <v>0</v>
      </c>
      <c r="U171" s="6">
        <f>VLOOKUP(RawData!U169,$S$226:$T$229,2,1)</f>
        <v>2</v>
      </c>
      <c r="V171" s="6">
        <f>VLOOKUP(RawData!V169,$S$226:$T$229,2,1)</f>
        <v>0</v>
      </c>
      <c r="W171" s="6">
        <f>VLOOKUP(RawData!W169,$S$226:$T$229,2,1)</f>
        <v>1</v>
      </c>
      <c r="X171" s="6">
        <f>VLOOKUP(RawData!X169,$S$226:$T$229,2,1)</f>
        <v>0</v>
      </c>
      <c r="Y171" s="6">
        <f>VLOOKUP(RawData!Y169,$S$226:$T$229,2,1)</f>
        <v>0</v>
      </c>
      <c r="Z171" s="6">
        <f>VLOOKUP(RawData!Z169,$S$226:$T$229,2,1)</f>
        <v>0</v>
      </c>
      <c r="AA171" s="6">
        <f>VLOOKUP(RawData!AA169,$S$226:$T$229,2,1)</f>
        <v>1</v>
      </c>
      <c r="AB171" s="6">
        <f>VLOOKUP(RawData!AB169,$S$226:$T$229,2,1)</f>
        <v>-1</v>
      </c>
    </row>
    <row r="172" spans="1:28" ht="12.75">
      <c r="A172" s="9">
        <f>RawData!A170</f>
        <v>0</v>
      </c>
      <c r="B172" s="9">
        <f>RawData!B170</f>
        <v>0</v>
      </c>
      <c r="C172" s="9">
        <f>RawData!C170</f>
        <v>0</v>
      </c>
      <c r="D172" s="9">
        <f>RawData!D170</f>
        <v>1</v>
      </c>
      <c r="E172" s="9">
        <f>RawData!E170</f>
        <v>0</v>
      </c>
      <c r="F172" s="6">
        <f>VLOOKUP(RawData!F170,$C$226:$D$229,2,1)</f>
        <v>2</v>
      </c>
      <c r="G172" s="6">
        <f>VLOOKUP(RawData!G170,$C$226:$D$229,2,1)</f>
        <v>1</v>
      </c>
      <c r="H172" s="6">
        <f>VLOOKUP(RawData!H170,$C$226:$D$229,2,1)</f>
        <v>2</v>
      </c>
      <c r="I172" s="6">
        <f>VLOOKUP(RawData!I170,$C$226:$D$229,2,1)</f>
        <v>1</v>
      </c>
      <c r="J172" s="6">
        <f>VLOOKUP(RawData!J170,$C$226:$D$229,2,1)</f>
        <v>1</v>
      </c>
      <c r="K172" s="6">
        <f>VLOOKUP(RawData!K170,$C$226:$D$229,2,1)</f>
        <v>2</v>
      </c>
      <c r="L172" s="6">
        <f>VLOOKUP(RawData!L170,$C$226:$D$229,2,1)</f>
        <v>0</v>
      </c>
      <c r="M172" s="6">
        <f>VLOOKUP(RawData!M170,$C$226:$D$229,2,1)</f>
        <v>0</v>
      </c>
      <c r="N172" s="6">
        <f>VLOOKUP(RawData!N170,$C$226:$D$229,2,1)</f>
        <v>1</v>
      </c>
      <c r="O172" s="6">
        <f>VLOOKUP(RawData!O170,$C$226:$D$229,2,1)</f>
        <v>0</v>
      </c>
      <c r="P172" s="6">
        <f>VLOOKUP(RawData!P170,$C$226:$D$229,2,1)</f>
        <v>-1</v>
      </c>
      <c r="R172" s="6">
        <f>IF(RawData!R170="Yes",1,0)</f>
        <v>0</v>
      </c>
      <c r="S172" s="6">
        <f>VLOOKUP(RawData!S170,$S$226:$T$229,2,1)</f>
        <v>0</v>
      </c>
      <c r="T172" s="6">
        <f>VLOOKUP(RawData!T170,$S$226:$T$229,2,1)</f>
        <v>1</v>
      </c>
      <c r="U172" s="6">
        <f>VLOOKUP(RawData!U170,$S$226:$T$229,2,1)</f>
        <v>1</v>
      </c>
      <c r="V172" s="6">
        <f>VLOOKUP(RawData!V170,$S$226:$T$229,2,1)</f>
        <v>0</v>
      </c>
      <c r="W172" s="6">
        <f>VLOOKUP(RawData!W170,$S$226:$T$229,2,1)</f>
        <v>1</v>
      </c>
      <c r="X172" s="6">
        <f>VLOOKUP(RawData!X170,$S$226:$T$229,2,1)</f>
        <v>1</v>
      </c>
      <c r="Y172" s="6">
        <f>VLOOKUP(RawData!Y170,$S$226:$T$229,2,1)</f>
        <v>1</v>
      </c>
      <c r="Z172" s="6">
        <f>VLOOKUP(RawData!Z170,$S$226:$T$229,2,1)</f>
        <v>0</v>
      </c>
      <c r="AA172" s="6">
        <f>VLOOKUP(RawData!AA170,$S$226:$T$229,2,1)</f>
        <v>1</v>
      </c>
      <c r="AB172" s="6">
        <f>VLOOKUP(RawData!AB170,$S$226:$T$229,2,1)</f>
        <v>-1</v>
      </c>
    </row>
    <row r="173" spans="1:28" ht="12.75">
      <c r="A173" s="9">
        <f>RawData!A171</f>
        <v>1</v>
      </c>
      <c r="B173" s="9">
        <f>RawData!B171</f>
        <v>1</v>
      </c>
      <c r="C173" s="9">
        <f>RawData!C171</f>
        <v>1</v>
      </c>
      <c r="D173" s="9">
        <f>RawData!D171</f>
        <v>0</v>
      </c>
      <c r="E173" s="9">
        <f>RawData!E171</f>
        <v>0</v>
      </c>
      <c r="F173" s="6">
        <f>VLOOKUP(RawData!F171,$C$226:$D$229,2,1)</f>
        <v>1</v>
      </c>
      <c r="G173" s="6">
        <f>VLOOKUP(RawData!G171,$C$226:$D$229,2,1)</f>
        <v>-1</v>
      </c>
      <c r="H173" s="6">
        <f>VLOOKUP(RawData!H171,$C$226:$D$229,2,1)</f>
        <v>1</v>
      </c>
      <c r="I173" s="6">
        <f>VLOOKUP(RawData!I171,$C$226:$D$229,2,1)</f>
        <v>-1</v>
      </c>
      <c r="J173" s="6">
        <f>VLOOKUP(RawData!J171,$C$226:$D$229,2,1)</f>
        <v>1</v>
      </c>
      <c r="K173" s="6">
        <f>VLOOKUP(RawData!K171,$C$226:$D$229,2,1)</f>
        <v>1</v>
      </c>
      <c r="L173" s="6">
        <f>VLOOKUP(RawData!L171,$C$226:$D$229,2,1)</f>
        <v>-1</v>
      </c>
      <c r="M173" s="6">
        <f>VLOOKUP(RawData!M171,$C$226:$D$229,2,1)</f>
        <v>-1</v>
      </c>
      <c r="N173" s="6">
        <f>VLOOKUP(RawData!N171,$C$226:$D$229,2,1)</f>
        <v>1</v>
      </c>
      <c r="O173" s="6">
        <f>VLOOKUP(RawData!O171,$C$226:$D$229,2,1)</f>
        <v>-1</v>
      </c>
      <c r="P173" s="6">
        <f>VLOOKUP(RawData!P171,$C$226:$D$229,2,1)</f>
        <v>-1</v>
      </c>
      <c r="R173" s="6">
        <f>IF(RawData!R171="Yes",1,0)</f>
        <v>0</v>
      </c>
      <c r="S173" s="6">
        <f>VLOOKUP(RawData!S171,$S$226:$T$229,2,1)</f>
        <v>2</v>
      </c>
      <c r="T173" s="6">
        <f>VLOOKUP(RawData!T171,$S$226:$T$229,2,1)</f>
        <v>2</v>
      </c>
      <c r="U173" s="6">
        <f>VLOOKUP(RawData!U171,$S$226:$T$229,2,1)</f>
        <v>2</v>
      </c>
      <c r="V173" s="6">
        <f>VLOOKUP(RawData!V171,$S$226:$T$229,2,1)</f>
        <v>1</v>
      </c>
      <c r="W173" s="6">
        <f>VLOOKUP(RawData!W171,$S$226:$T$229,2,1)</f>
        <v>2</v>
      </c>
      <c r="X173" s="6">
        <f>VLOOKUP(RawData!X171,$S$226:$T$229,2,1)</f>
        <v>1</v>
      </c>
      <c r="Y173" s="6">
        <f>VLOOKUP(RawData!Y171,$S$226:$T$229,2,1)</f>
        <v>1</v>
      </c>
      <c r="Z173" s="6">
        <f>VLOOKUP(RawData!Z171,$S$226:$T$229,2,1)</f>
        <v>1</v>
      </c>
      <c r="AA173" s="6">
        <f>VLOOKUP(RawData!AA171,$S$226:$T$229,2,1)</f>
        <v>1</v>
      </c>
      <c r="AB173" s="6">
        <f>VLOOKUP(RawData!AB171,$S$226:$T$229,2,1)</f>
        <v>-1</v>
      </c>
    </row>
    <row r="174" spans="1:28" ht="12.75">
      <c r="A174" s="9">
        <f>RawData!A172</f>
        <v>1</v>
      </c>
      <c r="B174" s="9">
        <f>RawData!B172</f>
        <v>1</v>
      </c>
      <c r="C174" s="9">
        <f>RawData!C172</f>
        <v>1</v>
      </c>
      <c r="D174" s="9">
        <f>RawData!D172</f>
        <v>1</v>
      </c>
      <c r="E174" s="9">
        <f>RawData!E172</f>
        <v>0</v>
      </c>
      <c r="F174" s="6">
        <f>VLOOKUP(RawData!F172,$C$226:$D$229,2,1)</f>
        <v>0</v>
      </c>
      <c r="G174" s="6">
        <f>VLOOKUP(RawData!G172,$C$226:$D$229,2,1)</f>
        <v>2</v>
      </c>
      <c r="H174" s="6">
        <f>VLOOKUP(RawData!H172,$C$226:$D$229,2,1)</f>
        <v>1</v>
      </c>
      <c r="I174" s="6">
        <f>VLOOKUP(RawData!I172,$C$226:$D$229,2,1)</f>
        <v>1</v>
      </c>
      <c r="J174" s="6">
        <f>VLOOKUP(RawData!J172,$C$226:$D$229,2,1)</f>
        <v>0</v>
      </c>
      <c r="K174" s="6">
        <f>VLOOKUP(RawData!K172,$C$226:$D$229,2,1)</f>
        <v>0</v>
      </c>
      <c r="L174" s="6">
        <f>VLOOKUP(RawData!L172,$C$226:$D$229,2,1)</f>
        <v>1</v>
      </c>
      <c r="M174" s="6">
        <f>VLOOKUP(RawData!M172,$C$226:$D$229,2,1)</f>
        <v>1</v>
      </c>
      <c r="N174" s="6">
        <f>VLOOKUP(RawData!N172,$C$226:$D$229,2,1)</f>
        <v>1</v>
      </c>
      <c r="O174" s="6">
        <f>VLOOKUP(RawData!O172,$C$226:$D$229,2,1)</f>
        <v>0</v>
      </c>
      <c r="P174" s="6">
        <f>VLOOKUP(RawData!P172,$C$226:$D$229,2,1)</f>
        <v>-1</v>
      </c>
      <c r="R174" s="6">
        <f>IF(RawData!R172="Yes",1,0)</f>
        <v>0</v>
      </c>
      <c r="S174" s="6">
        <f>VLOOKUP(RawData!S172,$S$226:$T$229,2,1)</f>
        <v>0</v>
      </c>
      <c r="T174" s="6">
        <f>VLOOKUP(RawData!T172,$S$226:$T$229,2,1)</f>
        <v>1</v>
      </c>
      <c r="U174" s="6">
        <f>VLOOKUP(RawData!U172,$S$226:$T$229,2,1)</f>
        <v>2</v>
      </c>
      <c r="V174" s="6">
        <f>VLOOKUP(RawData!V172,$S$226:$T$229,2,1)</f>
        <v>1</v>
      </c>
      <c r="W174" s="6">
        <f>VLOOKUP(RawData!W172,$S$226:$T$229,2,1)</f>
        <v>1</v>
      </c>
      <c r="X174" s="6">
        <f>VLOOKUP(RawData!X172,$S$226:$T$229,2,1)</f>
        <v>1</v>
      </c>
      <c r="Y174" s="6">
        <f>VLOOKUP(RawData!Y172,$S$226:$T$229,2,1)</f>
        <v>1</v>
      </c>
      <c r="Z174" s="6">
        <f>VLOOKUP(RawData!Z172,$S$226:$T$229,2,1)</f>
        <v>0</v>
      </c>
      <c r="AA174" s="6">
        <f>VLOOKUP(RawData!AA172,$S$226:$T$229,2,1)</f>
        <v>1</v>
      </c>
      <c r="AB174" s="6">
        <f>VLOOKUP(RawData!AB172,$S$226:$T$229,2,1)</f>
        <v>-1</v>
      </c>
    </row>
    <row r="175" spans="1:28" ht="12.75">
      <c r="A175" s="9">
        <f>RawData!A173</f>
        <v>0</v>
      </c>
      <c r="B175" s="9">
        <f>RawData!B173</f>
        <v>0</v>
      </c>
      <c r="C175" s="9">
        <f>RawData!C173</f>
        <v>1</v>
      </c>
      <c r="D175" s="9">
        <f>RawData!D173</f>
        <v>0</v>
      </c>
      <c r="E175" s="9">
        <f>RawData!E173</f>
        <v>1</v>
      </c>
      <c r="F175" s="6">
        <f>VLOOKUP(RawData!F173,$C$226:$D$229,2,1)</f>
        <v>0</v>
      </c>
      <c r="G175" s="6">
        <f>VLOOKUP(RawData!G173,$C$226:$D$229,2,1)</f>
        <v>1</v>
      </c>
      <c r="H175" s="6">
        <f>VLOOKUP(RawData!H173,$C$226:$D$229,2,1)</f>
        <v>1</v>
      </c>
      <c r="I175" s="6">
        <f>VLOOKUP(RawData!I173,$C$226:$D$229,2,1)</f>
        <v>1</v>
      </c>
      <c r="J175" s="6">
        <f>VLOOKUP(RawData!J173,$C$226:$D$229,2,1)</f>
        <v>2</v>
      </c>
      <c r="K175" s="6">
        <f>VLOOKUP(RawData!K173,$C$226:$D$229,2,1)</f>
        <v>1</v>
      </c>
      <c r="L175" s="6">
        <f>VLOOKUP(RawData!L173,$C$226:$D$229,2,1)</f>
        <v>1</v>
      </c>
      <c r="M175" s="6">
        <f>VLOOKUP(RawData!M173,$C$226:$D$229,2,1)</f>
        <v>0</v>
      </c>
      <c r="N175" s="6">
        <f>VLOOKUP(RawData!N173,$C$226:$D$229,2,1)</f>
        <v>0</v>
      </c>
      <c r="O175" s="6">
        <f>VLOOKUP(RawData!O173,$C$226:$D$229,2,1)</f>
        <v>0</v>
      </c>
      <c r="P175" s="6">
        <f>VLOOKUP(RawData!P173,$C$226:$D$229,2,1)</f>
        <v>-1</v>
      </c>
      <c r="R175" s="6">
        <f>IF(RawData!R173="Yes",1,0)</f>
        <v>0</v>
      </c>
      <c r="S175" s="6">
        <f>VLOOKUP(RawData!S173,$S$226:$T$229,2,1)</f>
        <v>2</v>
      </c>
      <c r="T175" s="6">
        <f>VLOOKUP(RawData!T173,$S$226:$T$229,2,1)</f>
        <v>2</v>
      </c>
      <c r="U175" s="6">
        <f>VLOOKUP(RawData!U173,$S$226:$T$229,2,1)</f>
        <v>2</v>
      </c>
      <c r="V175" s="6">
        <f>VLOOKUP(RawData!V173,$S$226:$T$229,2,1)</f>
        <v>1</v>
      </c>
      <c r="W175" s="6">
        <f>VLOOKUP(RawData!W173,$S$226:$T$229,2,1)</f>
        <v>1</v>
      </c>
      <c r="X175" s="6">
        <f>VLOOKUP(RawData!X173,$S$226:$T$229,2,1)</f>
        <v>1</v>
      </c>
      <c r="Y175" s="6">
        <f>VLOOKUP(RawData!Y173,$S$226:$T$229,2,1)</f>
        <v>0</v>
      </c>
      <c r="Z175" s="6">
        <f>VLOOKUP(RawData!Z173,$S$226:$T$229,2,1)</f>
        <v>1</v>
      </c>
      <c r="AA175" s="6">
        <f>VLOOKUP(RawData!AA173,$S$226:$T$229,2,1)</f>
        <v>0</v>
      </c>
      <c r="AB175" s="6">
        <f>VLOOKUP(RawData!AB173,$S$226:$T$229,2,1)</f>
        <v>-1</v>
      </c>
    </row>
    <row r="176" spans="1:28" ht="12.75">
      <c r="A176" s="9">
        <f>RawData!A174</f>
        <v>0</v>
      </c>
      <c r="B176" s="9">
        <f>RawData!B174</f>
        <v>0</v>
      </c>
      <c r="C176" s="9">
        <f>RawData!C174</f>
        <v>1</v>
      </c>
      <c r="D176" s="9">
        <f>RawData!D174</f>
        <v>1</v>
      </c>
      <c r="E176" s="9">
        <f>RawData!E174</f>
        <v>0</v>
      </c>
      <c r="F176" s="6">
        <f>VLOOKUP(RawData!F174,$C$226:$D$229,2,1)</f>
        <v>1</v>
      </c>
      <c r="G176" s="6">
        <f>VLOOKUP(RawData!G174,$C$226:$D$229,2,1)</f>
        <v>1</v>
      </c>
      <c r="H176" s="6">
        <f>VLOOKUP(RawData!H174,$C$226:$D$229,2,1)</f>
        <v>2</v>
      </c>
      <c r="I176" s="6">
        <f>VLOOKUP(RawData!I174,$C$226:$D$229,2,1)</f>
        <v>2</v>
      </c>
      <c r="J176" s="6">
        <f>VLOOKUP(RawData!J174,$C$226:$D$229,2,1)</f>
        <v>2</v>
      </c>
      <c r="K176" s="6">
        <f>VLOOKUP(RawData!K174,$C$226:$D$229,2,1)</f>
        <v>2</v>
      </c>
      <c r="L176" s="6">
        <f>VLOOKUP(RawData!L174,$C$226:$D$229,2,1)</f>
        <v>1</v>
      </c>
      <c r="M176" s="6">
        <f>VLOOKUP(RawData!M174,$C$226:$D$229,2,1)</f>
        <v>1</v>
      </c>
      <c r="N176" s="6">
        <f>VLOOKUP(RawData!N174,$C$226:$D$229,2,1)</f>
        <v>2</v>
      </c>
      <c r="O176" s="6">
        <f>VLOOKUP(RawData!O174,$C$226:$D$229,2,1)</f>
        <v>2</v>
      </c>
      <c r="P176" s="6">
        <f>VLOOKUP(RawData!P174,$C$226:$D$229,2,1)</f>
        <v>-1</v>
      </c>
      <c r="R176" s="6">
        <f>IF(RawData!R174="Yes",1,0)</f>
        <v>0</v>
      </c>
      <c r="S176" s="6">
        <f>VLOOKUP(RawData!S174,$S$226:$T$229,2,1)</f>
        <v>2</v>
      </c>
      <c r="T176" s="6">
        <f>VLOOKUP(RawData!T174,$S$226:$T$229,2,1)</f>
        <v>-1</v>
      </c>
      <c r="U176" s="6">
        <f>VLOOKUP(RawData!U174,$S$226:$T$229,2,1)</f>
        <v>2</v>
      </c>
      <c r="V176" s="6">
        <f>VLOOKUP(RawData!V174,$S$226:$T$229,2,1)</f>
        <v>-1</v>
      </c>
      <c r="W176" s="6">
        <f>VLOOKUP(RawData!W174,$S$226:$T$229,2,1)</f>
        <v>1</v>
      </c>
      <c r="X176" s="6">
        <f>VLOOKUP(RawData!X174,$S$226:$T$229,2,1)</f>
        <v>2</v>
      </c>
      <c r="Y176" s="6">
        <f>VLOOKUP(RawData!Y174,$S$226:$T$229,2,1)</f>
        <v>1</v>
      </c>
      <c r="Z176" s="6">
        <f>VLOOKUP(RawData!Z174,$S$226:$T$229,2,1)</f>
        <v>0</v>
      </c>
      <c r="AA176" s="6">
        <f>VLOOKUP(RawData!AA174,$S$226:$T$229,2,1)</f>
        <v>1</v>
      </c>
      <c r="AB176" s="6">
        <f>VLOOKUP(RawData!AB174,$S$226:$T$229,2,1)</f>
        <v>-1</v>
      </c>
    </row>
    <row r="177" spans="1:28" ht="12.75">
      <c r="A177" s="9">
        <f>RawData!A175</f>
        <v>1</v>
      </c>
      <c r="B177" s="9">
        <f>RawData!B175</f>
        <v>1</v>
      </c>
      <c r="C177" s="9">
        <f>RawData!C175</f>
        <v>1</v>
      </c>
      <c r="D177" s="9">
        <f>RawData!D175</f>
        <v>1</v>
      </c>
      <c r="E177" s="9">
        <f>RawData!E175</f>
        <v>0</v>
      </c>
      <c r="F177" s="6">
        <f>VLOOKUP(RawData!F175,$C$226:$D$229,2,1)</f>
        <v>0</v>
      </c>
      <c r="G177" s="6">
        <f>VLOOKUP(RawData!G175,$C$226:$D$229,2,1)</f>
        <v>0</v>
      </c>
      <c r="H177" s="6">
        <f>VLOOKUP(RawData!H175,$C$226:$D$229,2,1)</f>
        <v>1</v>
      </c>
      <c r="I177" s="6">
        <f>VLOOKUP(RawData!I175,$C$226:$D$229,2,1)</f>
        <v>0</v>
      </c>
      <c r="J177" s="6">
        <f>VLOOKUP(RawData!J175,$C$226:$D$229,2,1)</f>
        <v>1</v>
      </c>
      <c r="K177" s="6">
        <f>VLOOKUP(RawData!K175,$C$226:$D$229,2,1)</f>
        <v>1</v>
      </c>
      <c r="L177" s="6">
        <f>VLOOKUP(RawData!L175,$C$226:$D$229,2,1)</f>
        <v>0</v>
      </c>
      <c r="M177" s="6">
        <f>VLOOKUP(RawData!M175,$C$226:$D$229,2,1)</f>
        <v>0</v>
      </c>
      <c r="N177" s="6">
        <f>VLOOKUP(RawData!N175,$C$226:$D$229,2,1)</f>
        <v>0</v>
      </c>
      <c r="O177" s="6">
        <f>VLOOKUP(RawData!O175,$C$226:$D$229,2,1)</f>
        <v>1</v>
      </c>
      <c r="P177" s="6">
        <f>VLOOKUP(RawData!P175,$C$226:$D$229,2,1)</f>
        <v>0</v>
      </c>
      <c r="R177" s="6">
        <f>IF(RawData!R175="Yes",1,0)</f>
        <v>0</v>
      </c>
      <c r="S177" s="6">
        <f>VLOOKUP(RawData!S175,$S$226:$T$229,2,1)</f>
        <v>1</v>
      </c>
      <c r="T177" s="6">
        <f>VLOOKUP(RawData!T175,$S$226:$T$229,2,1)</f>
        <v>2</v>
      </c>
      <c r="U177" s="6">
        <f>VLOOKUP(RawData!U175,$S$226:$T$229,2,1)</f>
        <v>2</v>
      </c>
      <c r="V177" s="6">
        <f>VLOOKUP(RawData!V175,$S$226:$T$229,2,1)</f>
        <v>1</v>
      </c>
      <c r="W177" s="6">
        <f>VLOOKUP(RawData!W175,$S$226:$T$229,2,1)</f>
        <v>2</v>
      </c>
      <c r="X177" s="6">
        <f>VLOOKUP(RawData!X175,$S$226:$T$229,2,1)</f>
        <v>2</v>
      </c>
      <c r="Y177" s="6">
        <f>VLOOKUP(RawData!Y175,$S$226:$T$229,2,1)</f>
        <v>1</v>
      </c>
      <c r="Z177" s="6">
        <f>VLOOKUP(RawData!Z175,$S$226:$T$229,2,1)</f>
        <v>2</v>
      </c>
      <c r="AA177" s="6">
        <f>VLOOKUP(RawData!AA175,$S$226:$T$229,2,1)</f>
        <v>2</v>
      </c>
      <c r="AB177" s="6">
        <f>VLOOKUP(RawData!AB175,$S$226:$T$229,2,1)</f>
        <v>0</v>
      </c>
    </row>
    <row r="178" spans="1:28" ht="12.75">
      <c r="A178" s="9">
        <f>RawData!A176</f>
        <v>1</v>
      </c>
      <c r="B178" s="9">
        <f>RawData!B176</f>
        <v>1</v>
      </c>
      <c r="C178" s="9">
        <f>RawData!C176</f>
        <v>1</v>
      </c>
      <c r="D178" s="9">
        <f>RawData!D176</f>
        <v>1</v>
      </c>
      <c r="E178" s="9">
        <f>RawData!E176</f>
        <v>0</v>
      </c>
      <c r="F178" s="6">
        <f>VLOOKUP(RawData!F176,$C$226:$D$229,2,1)</f>
        <v>2</v>
      </c>
      <c r="G178" s="6">
        <f>VLOOKUP(RawData!G176,$C$226:$D$229,2,1)</f>
        <v>1</v>
      </c>
      <c r="H178" s="6">
        <f>VLOOKUP(RawData!H176,$C$226:$D$229,2,1)</f>
        <v>0</v>
      </c>
      <c r="I178" s="6">
        <f>VLOOKUP(RawData!I176,$C$226:$D$229,2,1)</f>
        <v>1</v>
      </c>
      <c r="J178" s="6">
        <f>VLOOKUP(RawData!J176,$C$226:$D$229,2,1)</f>
        <v>1</v>
      </c>
      <c r="K178" s="6">
        <f>VLOOKUP(RawData!K176,$C$226:$D$229,2,1)</f>
        <v>2</v>
      </c>
      <c r="L178" s="6">
        <f>VLOOKUP(RawData!L176,$C$226:$D$229,2,1)</f>
        <v>0</v>
      </c>
      <c r="M178" s="6">
        <f>VLOOKUP(RawData!M176,$C$226:$D$229,2,1)</f>
        <v>0</v>
      </c>
      <c r="N178" s="6">
        <f>VLOOKUP(RawData!N176,$C$226:$D$229,2,1)</f>
        <v>0</v>
      </c>
      <c r="O178" s="6">
        <f>VLOOKUP(RawData!O176,$C$226:$D$229,2,1)</f>
        <v>1</v>
      </c>
      <c r="P178" s="6">
        <f>VLOOKUP(RawData!P176,$C$226:$D$229,2,1)</f>
        <v>-1</v>
      </c>
      <c r="R178" s="6">
        <f>IF(RawData!R176="Yes",1,0)</f>
        <v>0</v>
      </c>
      <c r="S178" s="6">
        <f>VLOOKUP(RawData!S176,$S$226:$T$229,2,1)</f>
        <v>2</v>
      </c>
      <c r="T178" s="6">
        <f>VLOOKUP(RawData!T176,$S$226:$T$229,2,1)</f>
        <v>2</v>
      </c>
      <c r="U178" s="6">
        <f>VLOOKUP(RawData!U176,$S$226:$T$229,2,1)</f>
        <v>2</v>
      </c>
      <c r="V178" s="6">
        <f>VLOOKUP(RawData!V176,$S$226:$T$229,2,1)</f>
        <v>1</v>
      </c>
      <c r="W178" s="6">
        <f>VLOOKUP(RawData!W176,$S$226:$T$229,2,1)</f>
        <v>1</v>
      </c>
      <c r="X178" s="6">
        <f>VLOOKUP(RawData!X176,$S$226:$T$229,2,1)</f>
        <v>0</v>
      </c>
      <c r="Y178" s="6">
        <f>VLOOKUP(RawData!Y176,$S$226:$T$229,2,1)</f>
        <v>0</v>
      </c>
      <c r="Z178" s="6">
        <f>VLOOKUP(RawData!Z176,$S$226:$T$229,2,1)</f>
        <v>1</v>
      </c>
      <c r="AA178" s="6">
        <f>VLOOKUP(RawData!AA176,$S$226:$T$229,2,1)</f>
        <v>2</v>
      </c>
      <c r="AB178" s="6">
        <f>VLOOKUP(RawData!AB176,$S$226:$T$229,2,1)</f>
        <v>-1</v>
      </c>
    </row>
    <row r="179" spans="1:28" ht="12.75">
      <c r="A179" s="9">
        <f>RawData!A177</f>
        <v>1</v>
      </c>
      <c r="B179" s="9">
        <f>RawData!B177</f>
        <v>0</v>
      </c>
      <c r="C179" s="9">
        <f>RawData!C177</f>
        <v>1</v>
      </c>
      <c r="D179" s="9">
        <f>RawData!D177</f>
        <v>1</v>
      </c>
      <c r="E179" s="9">
        <f>RawData!E177</f>
        <v>0</v>
      </c>
      <c r="F179" s="6">
        <f>VLOOKUP(RawData!F177,$C$226:$D$229,2,1)</f>
        <v>2</v>
      </c>
      <c r="G179" s="6">
        <f>VLOOKUP(RawData!G177,$C$226:$D$229,2,1)</f>
        <v>2</v>
      </c>
      <c r="H179" s="6">
        <f>VLOOKUP(RawData!H177,$C$226:$D$229,2,1)</f>
        <v>1</v>
      </c>
      <c r="I179" s="6">
        <f>VLOOKUP(RawData!I177,$C$226:$D$229,2,1)</f>
        <v>0</v>
      </c>
      <c r="J179" s="6">
        <f>VLOOKUP(RawData!J177,$C$226:$D$229,2,1)</f>
        <v>2</v>
      </c>
      <c r="K179" s="6">
        <f>VLOOKUP(RawData!K177,$C$226:$D$229,2,1)</f>
        <v>2</v>
      </c>
      <c r="L179" s="6">
        <f>VLOOKUP(RawData!L177,$C$226:$D$229,2,1)</f>
        <v>1</v>
      </c>
      <c r="M179" s="6">
        <f>VLOOKUP(RawData!M177,$C$226:$D$229,2,1)</f>
        <v>1</v>
      </c>
      <c r="N179" s="6">
        <f>VLOOKUP(RawData!N177,$C$226:$D$229,2,1)</f>
        <v>2</v>
      </c>
      <c r="O179" s="6">
        <f>VLOOKUP(RawData!O177,$C$226:$D$229,2,1)</f>
        <v>2</v>
      </c>
      <c r="P179" s="6">
        <f>VLOOKUP(RawData!P177,$C$226:$D$229,2,1)</f>
        <v>-1</v>
      </c>
      <c r="R179" s="6">
        <f>IF(RawData!R177="Yes",1,0)</f>
        <v>0</v>
      </c>
      <c r="S179" s="6">
        <f>VLOOKUP(RawData!S177,$S$226:$T$229,2,1)</f>
        <v>1</v>
      </c>
      <c r="T179" s="6">
        <f>VLOOKUP(RawData!T177,$S$226:$T$229,2,1)</f>
        <v>0</v>
      </c>
      <c r="U179" s="6">
        <f>VLOOKUP(RawData!U177,$S$226:$T$229,2,1)</f>
        <v>1</v>
      </c>
      <c r="V179" s="6">
        <f>VLOOKUP(RawData!V177,$S$226:$T$229,2,1)</f>
        <v>1</v>
      </c>
      <c r="W179" s="6">
        <f>VLOOKUP(RawData!W177,$S$226:$T$229,2,1)</f>
        <v>2</v>
      </c>
      <c r="X179" s="6">
        <f>VLOOKUP(RawData!X177,$S$226:$T$229,2,1)</f>
        <v>1</v>
      </c>
      <c r="Y179" s="6">
        <f>VLOOKUP(RawData!Y177,$S$226:$T$229,2,1)</f>
        <v>1</v>
      </c>
      <c r="Z179" s="6">
        <f>VLOOKUP(RawData!Z177,$S$226:$T$229,2,1)</f>
        <v>1</v>
      </c>
      <c r="AA179" s="6">
        <f>VLOOKUP(RawData!AA177,$S$226:$T$229,2,1)</f>
        <v>1</v>
      </c>
      <c r="AB179" s="6">
        <f>VLOOKUP(RawData!AB177,$S$226:$T$229,2,1)</f>
        <v>-1</v>
      </c>
    </row>
    <row r="180" spans="1:28" ht="12.75">
      <c r="A180" s="9">
        <f>RawData!A178</f>
        <v>1</v>
      </c>
      <c r="B180" s="9">
        <f>RawData!B178</f>
        <v>1</v>
      </c>
      <c r="C180" s="9">
        <f>RawData!C178</f>
        <v>1</v>
      </c>
      <c r="D180" s="9">
        <f>RawData!D178</f>
        <v>1</v>
      </c>
      <c r="E180" s="9">
        <f>RawData!E178</f>
        <v>1</v>
      </c>
      <c r="F180" s="6">
        <f>VLOOKUP(RawData!F178,$C$226:$D$229,2,1)</f>
        <v>-1</v>
      </c>
      <c r="G180" s="6">
        <f>VLOOKUP(RawData!G178,$C$226:$D$229,2,1)</f>
        <v>2</v>
      </c>
      <c r="H180" s="6">
        <f>VLOOKUP(RawData!H178,$C$226:$D$229,2,1)</f>
        <v>2</v>
      </c>
      <c r="I180" s="6">
        <f>VLOOKUP(RawData!I178,$C$226:$D$229,2,1)</f>
        <v>2</v>
      </c>
      <c r="J180" s="6">
        <f>VLOOKUP(RawData!J178,$C$226:$D$229,2,1)</f>
        <v>-1</v>
      </c>
      <c r="K180" s="6">
        <f>VLOOKUP(RawData!K178,$C$226:$D$229,2,1)</f>
        <v>-1</v>
      </c>
      <c r="L180" s="6">
        <f>VLOOKUP(RawData!L178,$C$226:$D$229,2,1)</f>
        <v>-1</v>
      </c>
      <c r="M180" s="6">
        <f>VLOOKUP(RawData!M178,$C$226:$D$229,2,1)</f>
        <v>-1</v>
      </c>
      <c r="N180" s="6">
        <f>VLOOKUP(RawData!N178,$C$226:$D$229,2,1)</f>
        <v>-1</v>
      </c>
      <c r="O180" s="6">
        <f>VLOOKUP(RawData!O178,$C$226:$D$229,2,1)</f>
        <v>-1</v>
      </c>
      <c r="P180" s="6">
        <f>VLOOKUP(RawData!P178,$C$226:$D$229,2,1)</f>
        <v>-1</v>
      </c>
      <c r="R180" s="6">
        <f>IF(RawData!R178="Yes",1,0)</f>
        <v>0</v>
      </c>
      <c r="S180" s="6">
        <f>VLOOKUP(RawData!S178,$S$226:$T$229,2,1)</f>
        <v>0</v>
      </c>
      <c r="T180" s="6">
        <f>VLOOKUP(RawData!T178,$S$226:$T$229,2,1)</f>
        <v>0</v>
      </c>
      <c r="U180" s="6">
        <f>VLOOKUP(RawData!U178,$S$226:$T$229,2,1)</f>
        <v>0</v>
      </c>
      <c r="V180" s="6">
        <f>VLOOKUP(RawData!V178,$S$226:$T$229,2,1)</f>
        <v>0</v>
      </c>
      <c r="W180" s="6">
        <f>VLOOKUP(RawData!W178,$S$226:$T$229,2,1)</f>
        <v>2</v>
      </c>
      <c r="X180" s="6">
        <f>VLOOKUP(RawData!X178,$S$226:$T$229,2,1)</f>
        <v>2</v>
      </c>
      <c r="Y180" s="6">
        <f>VLOOKUP(RawData!Y178,$S$226:$T$229,2,1)</f>
        <v>0</v>
      </c>
      <c r="Z180" s="6">
        <f>VLOOKUP(RawData!Z178,$S$226:$T$229,2,1)</f>
        <v>2</v>
      </c>
      <c r="AA180" s="6">
        <f>VLOOKUP(RawData!AA178,$S$226:$T$229,2,1)</f>
        <v>2</v>
      </c>
      <c r="AB180" s="6">
        <f>VLOOKUP(RawData!AB178,$S$226:$T$229,2,1)</f>
        <v>-1</v>
      </c>
    </row>
    <row r="181" spans="1:28" ht="12.75">
      <c r="A181" s="9">
        <f>RawData!A179</f>
        <v>1</v>
      </c>
      <c r="B181" s="9">
        <f>RawData!B179</f>
        <v>0</v>
      </c>
      <c r="C181" s="9">
        <f>RawData!C179</f>
        <v>0</v>
      </c>
      <c r="D181" s="9">
        <f>RawData!D179</f>
        <v>0</v>
      </c>
      <c r="E181" s="9">
        <f>RawData!E179</f>
        <v>1</v>
      </c>
      <c r="F181" s="6">
        <f>VLOOKUP(RawData!F179,$C$226:$D$229,2,1)</f>
        <v>0</v>
      </c>
      <c r="G181" s="6">
        <f>VLOOKUP(RawData!G179,$C$226:$D$229,2,1)</f>
        <v>1</v>
      </c>
      <c r="H181" s="6">
        <f>VLOOKUP(RawData!H179,$C$226:$D$229,2,1)</f>
        <v>2</v>
      </c>
      <c r="I181" s="6">
        <f>VLOOKUP(RawData!I179,$C$226:$D$229,2,1)</f>
        <v>1</v>
      </c>
      <c r="J181" s="6">
        <f>VLOOKUP(RawData!J179,$C$226:$D$229,2,1)</f>
        <v>0</v>
      </c>
      <c r="K181" s="6">
        <f>VLOOKUP(RawData!K179,$C$226:$D$229,2,1)</f>
        <v>1</v>
      </c>
      <c r="L181" s="6">
        <f>VLOOKUP(RawData!L179,$C$226:$D$229,2,1)</f>
        <v>1</v>
      </c>
      <c r="M181" s="6">
        <f>VLOOKUP(RawData!M179,$C$226:$D$229,2,1)</f>
        <v>1</v>
      </c>
      <c r="N181" s="6">
        <f>VLOOKUP(RawData!N179,$C$226:$D$229,2,1)</f>
        <v>1</v>
      </c>
      <c r="O181" s="6">
        <f>VLOOKUP(RawData!O179,$C$226:$D$229,2,1)</f>
        <v>0</v>
      </c>
      <c r="P181" s="6">
        <f>VLOOKUP(RawData!P179,$C$226:$D$229,2,1)</f>
        <v>-1</v>
      </c>
      <c r="R181" s="6">
        <f>IF(RawData!R179="Yes",1,0)</f>
        <v>0</v>
      </c>
      <c r="S181" s="6">
        <f>VLOOKUP(RawData!S179,$S$226:$T$229,2,1)</f>
        <v>1</v>
      </c>
      <c r="T181" s="6">
        <f>VLOOKUP(RawData!T179,$S$226:$T$229,2,1)</f>
        <v>2</v>
      </c>
      <c r="U181" s="6">
        <f>VLOOKUP(RawData!U179,$S$226:$T$229,2,1)</f>
        <v>2</v>
      </c>
      <c r="V181" s="6">
        <f>VLOOKUP(RawData!V179,$S$226:$T$229,2,1)</f>
        <v>1</v>
      </c>
      <c r="W181" s="6">
        <f>VLOOKUP(RawData!W179,$S$226:$T$229,2,1)</f>
        <v>2</v>
      </c>
      <c r="X181" s="6">
        <f>VLOOKUP(RawData!X179,$S$226:$T$229,2,1)</f>
        <v>1</v>
      </c>
      <c r="Y181" s="6">
        <f>VLOOKUP(RawData!Y179,$S$226:$T$229,2,1)</f>
        <v>0</v>
      </c>
      <c r="Z181" s="6">
        <f>VLOOKUP(RawData!Z179,$S$226:$T$229,2,1)</f>
        <v>1</v>
      </c>
      <c r="AA181" s="6">
        <f>VLOOKUP(RawData!AA179,$S$226:$T$229,2,1)</f>
        <v>1</v>
      </c>
      <c r="AB181" s="6">
        <f>VLOOKUP(RawData!AB179,$S$226:$T$229,2,1)</f>
        <v>-1</v>
      </c>
    </row>
    <row r="182" spans="1:28" ht="12.75">
      <c r="A182" s="9">
        <f>RawData!A180</f>
        <v>1</v>
      </c>
      <c r="B182" s="9">
        <f>RawData!B180</f>
        <v>0</v>
      </c>
      <c r="C182" s="9">
        <f>RawData!C180</f>
        <v>1</v>
      </c>
      <c r="D182" s="9">
        <f>RawData!D180</f>
        <v>1</v>
      </c>
      <c r="E182" s="9">
        <f>RawData!E180</f>
        <v>1</v>
      </c>
      <c r="F182" s="6">
        <f>VLOOKUP(RawData!F180,$C$226:$D$229,2,1)</f>
        <v>1</v>
      </c>
      <c r="G182" s="6">
        <f>VLOOKUP(RawData!G180,$C$226:$D$229,2,1)</f>
        <v>2</v>
      </c>
      <c r="H182" s="6">
        <f>VLOOKUP(RawData!H180,$C$226:$D$229,2,1)</f>
        <v>2</v>
      </c>
      <c r="I182" s="6">
        <f>VLOOKUP(RawData!I180,$C$226:$D$229,2,1)</f>
        <v>2</v>
      </c>
      <c r="J182" s="6">
        <f>VLOOKUP(RawData!J180,$C$226:$D$229,2,1)</f>
        <v>1</v>
      </c>
      <c r="K182" s="6">
        <f>VLOOKUP(RawData!K180,$C$226:$D$229,2,1)</f>
        <v>2</v>
      </c>
      <c r="L182" s="6">
        <f>VLOOKUP(RawData!L180,$C$226:$D$229,2,1)</f>
        <v>1</v>
      </c>
      <c r="M182" s="6">
        <f>VLOOKUP(RawData!M180,$C$226:$D$229,2,1)</f>
        <v>1</v>
      </c>
      <c r="N182" s="6">
        <f>VLOOKUP(RawData!N180,$C$226:$D$229,2,1)</f>
        <v>1</v>
      </c>
      <c r="O182" s="6">
        <f>VLOOKUP(RawData!O180,$C$226:$D$229,2,1)</f>
        <v>1</v>
      </c>
      <c r="P182" s="6">
        <f>VLOOKUP(RawData!P180,$C$226:$D$229,2,1)</f>
        <v>-1</v>
      </c>
      <c r="R182" s="6">
        <f>IF(RawData!R180="Yes",1,0)</f>
        <v>0</v>
      </c>
      <c r="S182" s="6">
        <f>VLOOKUP(RawData!S180,$S$226:$T$229,2,1)</f>
        <v>1</v>
      </c>
      <c r="T182" s="6">
        <f>VLOOKUP(RawData!T180,$S$226:$T$229,2,1)</f>
        <v>1</v>
      </c>
      <c r="U182" s="6">
        <f>VLOOKUP(RawData!U180,$S$226:$T$229,2,1)</f>
        <v>0</v>
      </c>
      <c r="V182" s="6">
        <f>VLOOKUP(RawData!V180,$S$226:$T$229,2,1)</f>
        <v>0</v>
      </c>
      <c r="W182" s="6">
        <f>VLOOKUP(RawData!W180,$S$226:$T$229,2,1)</f>
        <v>1</v>
      </c>
      <c r="X182" s="6">
        <f>VLOOKUP(RawData!X180,$S$226:$T$229,2,1)</f>
        <v>2</v>
      </c>
      <c r="Y182" s="6">
        <f>VLOOKUP(RawData!Y180,$S$226:$T$229,2,1)</f>
        <v>1</v>
      </c>
      <c r="Z182" s="6">
        <f>VLOOKUP(RawData!Z180,$S$226:$T$229,2,1)</f>
        <v>0</v>
      </c>
      <c r="AA182" s="6">
        <f>VLOOKUP(RawData!AA180,$S$226:$T$229,2,1)</f>
        <v>2</v>
      </c>
      <c r="AB182" s="6">
        <f>VLOOKUP(RawData!AB180,$S$226:$T$229,2,1)</f>
        <v>-1</v>
      </c>
    </row>
    <row r="183" spans="1:28" ht="12.75">
      <c r="A183" s="9">
        <f>RawData!A181</f>
        <v>1</v>
      </c>
      <c r="B183" s="9">
        <f>RawData!B181</f>
        <v>1</v>
      </c>
      <c r="C183" s="9">
        <f>RawData!C181</f>
        <v>1</v>
      </c>
      <c r="D183" s="9">
        <f>RawData!D181</f>
        <v>1</v>
      </c>
      <c r="E183" s="9">
        <f>RawData!E181</f>
        <v>1</v>
      </c>
      <c r="F183" s="6">
        <f>VLOOKUP(RawData!F181,$C$226:$D$229,2,1)</f>
        <v>2</v>
      </c>
      <c r="G183" s="6">
        <f>VLOOKUP(RawData!G181,$C$226:$D$229,2,1)</f>
        <v>1</v>
      </c>
      <c r="H183" s="6">
        <f>VLOOKUP(RawData!H181,$C$226:$D$229,2,1)</f>
        <v>0</v>
      </c>
      <c r="I183" s="6">
        <f>VLOOKUP(RawData!I181,$C$226:$D$229,2,1)</f>
        <v>2</v>
      </c>
      <c r="J183" s="6">
        <f>VLOOKUP(RawData!J181,$C$226:$D$229,2,1)</f>
        <v>1</v>
      </c>
      <c r="K183" s="6">
        <f>VLOOKUP(RawData!K181,$C$226:$D$229,2,1)</f>
        <v>0</v>
      </c>
      <c r="L183" s="6">
        <f>VLOOKUP(RawData!L181,$C$226:$D$229,2,1)</f>
        <v>2</v>
      </c>
      <c r="M183" s="6">
        <f>VLOOKUP(RawData!M181,$C$226:$D$229,2,1)</f>
        <v>1</v>
      </c>
      <c r="N183" s="6">
        <f>VLOOKUP(RawData!N181,$C$226:$D$229,2,1)</f>
        <v>2</v>
      </c>
      <c r="O183" s="6">
        <f>VLOOKUP(RawData!O181,$C$226:$D$229,2,1)</f>
        <v>1</v>
      </c>
      <c r="P183" s="6">
        <f>VLOOKUP(RawData!P181,$C$226:$D$229,2,1)</f>
        <v>-1</v>
      </c>
      <c r="R183" s="6">
        <f>IF(RawData!R181="Yes",1,0)</f>
        <v>1</v>
      </c>
      <c r="S183" s="6">
        <f>VLOOKUP(RawData!S181,$S$226:$T$229,2,1)</f>
        <v>2</v>
      </c>
      <c r="T183" s="6">
        <f>VLOOKUP(RawData!T181,$S$226:$T$229,2,1)</f>
        <v>2</v>
      </c>
      <c r="U183" s="6">
        <f>VLOOKUP(RawData!U181,$S$226:$T$229,2,1)</f>
        <v>2</v>
      </c>
      <c r="V183" s="6">
        <f>VLOOKUP(RawData!V181,$S$226:$T$229,2,1)</f>
        <v>2</v>
      </c>
      <c r="W183" s="6">
        <f>VLOOKUP(RawData!W181,$S$226:$T$229,2,1)</f>
        <v>2</v>
      </c>
      <c r="X183" s="6">
        <f>VLOOKUP(RawData!X181,$S$226:$T$229,2,1)</f>
        <v>2</v>
      </c>
      <c r="Y183" s="6">
        <f>VLOOKUP(RawData!Y181,$S$226:$T$229,2,1)</f>
        <v>2</v>
      </c>
      <c r="Z183" s="6">
        <f>VLOOKUP(RawData!Z181,$S$226:$T$229,2,1)</f>
        <v>2</v>
      </c>
      <c r="AA183" s="6">
        <f>VLOOKUP(RawData!AA181,$S$226:$T$229,2,1)</f>
        <v>1</v>
      </c>
      <c r="AB183" s="6">
        <f>VLOOKUP(RawData!AB181,$S$226:$T$229,2,1)</f>
        <v>-1</v>
      </c>
    </row>
    <row r="184" spans="1:28" ht="12.75">
      <c r="A184" s="9">
        <f>RawData!A182</f>
        <v>1</v>
      </c>
      <c r="B184" s="9">
        <f>RawData!B182</f>
        <v>0</v>
      </c>
      <c r="C184" s="9">
        <f>RawData!C182</f>
        <v>1</v>
      </c>
      <c r="D184" s="9">
        <f>RawData!D182</f>
        <v>1</v>
      </c>
      <c r="E184" s="9">
        <f>RawData!E182</f>
        <v>1</v>
      </c>
      <c r="F184" s="6">
        <f>VLOOKUP(RawData!F182,$C$226:$D$229,2,1)</f>
        <v>1</v>
      </c>
      <c r="G184" s="6">
        <f>VLOOKUP(RawData!G182,$C$226:$D$229,2,1)</f>
        <v>2</v>
      </c>
      <c r="H184" s="6">
        <f>VLOOKUP(RawData!H182,$C$226:$D$229,2,1)</f>
        <v>1</v>
      </c>
      <c r="I184" s="6">
        <f>VLOOKUP(RawData!I182,$C$226:$D$229,2,1)</f>
        <v>1</v>
      </c>
      <c r="J184" s="6">
        <f>VLOOKUP(RawData!J182,$C$226:$D$229,2,1)</f>
        <v>1</v>
      </c>
      <c r="K184" s="6">
        <f>VLOOKUP(RawData!K182,$C$226:$D$229,2,1)</f>
        <v>2</v>
      </c>
      <c r="L184" s="6">
        <f>VLOOKUP(RawData!L182,$C$226:$D$229,2,1)</f>
        <v>1</v>
      </c>
      <c r="M184" s="6">
        <f>VLOOKUP(RawData!M182,$C$226:$D$229,2,1)</f>
        <v>1</v>
      </c>
      <c r="N184" s="6">
        <f>VLOOKUP(RawData!N182,$C$226:$D$229,2,1)</f>
        <v>1</v>
      </c>
      <c r="O184" s="6">
        <f>VLOOKUP(RawData!O182,$C$226:$D$229,2,1)</f>
        <v>1</v>
      </c>
      <c r="P184" s="6">
        <f>VLOOKUP(RawData!P182,$C$226:$D$229,2,1)</f>
        <v>-1</v>
      </c>
      <c r="R184" s="6">
        <f>IF(RawData!R182="Yes",1,0)</f>
        <v>0</v>
      </c>
      <c r="S184" s="6">
        <f>VLOOKUP(RawData!S182,$S$226:$T$229,2,1)</f>
        <v>1</v>
      </c>
      <c r="T184" s="6">
        <f>VLOOKUP(RawData!T182,$S$226:$T$229,2,1)</f>
        <v>2</v>
      </c>
      <c r="U184" s="6">
        <f>VLOOKUP(RawData!U182,$S$226:$T$229,2,1)</f>
        <v>2</v>
      </c>
      <c r="V184" s="6">
        <f>VLOOKUP(RawData!V182,$S$226:$T$229,2,1)</f>
        <v>2</v>
      </c>
      <c r="W184" s="6">
        <f>VLOOKUP(RawData!W182,$S$226:$T$229,2,1)</f>
        <v>1</v>
      </c>
      <c r="X184" s="6">
        <f>VLOOKUP(RawData!X182,$S$226:$T$229,2,1)</f>
        <v>1</v>
      </c>
      <c r="Y184" s="6">
        <f>VLOOKUP(RawData!Y182,$S$226:$T$229,2,1)</f>
        <v>2</v>
      </c>
      <c r="Z184" s="6">
        <f>VLOOKUP(RawData!Z182,$S$226:$T$229,2,1)</f>
        <v>2</v>
      </c>
      <c r="AA184" s="6">
        <f>VLOOKUP(RawData!AA182,$S$226:$T$229,2,1)</f>
        <v>1</v>
      </c>
      <c r="AB184" s="6">
        <f>VLOOKUP(RawData!AB182,$S$226:$T$229,2,1)</f>
        <v>2</v>
      </c>
    </row>
    <row r="185" spans="1:28" ht="12.75">
      <c r="A185" s="9">
        <f>RawData!A183</f>
        <v>1</v>
      </c>
      <c r="B185" s="9">
        <f>RawData!B183</f>
        <v>0</v>
      </c>
      <c r="C185" s="9">
        <f>RawData!C183</f>
        <v>1</v>
      </c>
      <c r="D185" s="9">
        <f>RawData!D183</f>
        <v>1</v>
      </c>
      <c r="E185" s="9">
        <f>RawData!E183</f>
        <v>1</v>
      </c>
      <c r="F185" s="6">
        <f>VLOOKUP(RawData!F183,$C$226:$D$229,2,1)</f>
        <v>2</v>
      </c>
      <c r="G185" s="6">
        <f>VLOOKUP(RawData!G183,$C$226:$D$229,2,1)</f>
        <v>2</v>
      </c>
      <c r="H185" s="6">
        <f>VLOOKUP(RawData!H183,$C$226:$D$229,2,1)</f>
        <v>2</v>
      </c>
      <c r="I185" s="6">
        <f>VLOOKUP(RawData!I183,$C$226:$D$229,2,1)</f>
        <v>0</v>
      </c>
      <c r="J185" s="6">
        <f>VLOOKUP(RawData!J183,$C$226:$D$229,2,1)</f>
        <v>0</v>
      </c>
      <c r="K185" s="6">
        <f>VLOOKUP(RawData!K183,$C$226:$D$229,2,1)</f>
        <v>2</v>
      </c>
      <c r="L185" s="6">
        <f>VLOOKUP(RawData!L183,$C$226:$D$229,2,1)</f>
        <v>1</v>
      </c>
      <c r="M185" s="6">
        <f>VLOOKUP(RawData!M183,$C$226:$D$229,2,1)</f>
        <v>0</v>
      </c>
      <c r="N185" s="6">
        <f>VLOOKUP(RawData!N183,$C$226:$D$229,2,1)</f>
        <v>2</v>
      </c>
      <c r="O185" s="6">
        <f>VLOOKUP(RawData!O183,$C$226:$D$229,2,1)</f>
        <v>1</v>
      </c>
      <c r="P185" s="6">
        <f>VLOOKUP(RawData!P183,$C$226:$D$229,2,1)</f>
        <v>2</v>
      </c>
      <c r="R185" s="6">
        <f>IF(RawData!R183="Yes",1,0)</f>
        <v>0</v>
      </c>
      <c r="S185" s="6">
        <f>VLOOKUP(RawData!S183,$S$226:$T$229,2,1)</f>
        <v>2</v>
      </c>
      <c r="T185" s="6">
        <f>VLOOKUP(RawData!T183,$S$226:$T$229,2,1)</f>
        <v>2</v>
      </c>
      <c r="U185" s="6">
        <f>VLOOKUP(RawData!U183,$S$226:$T$229,2,1)</f>
        <v>2</v>
      </c>
      <c r="V185" s="6">
        <f>VLOOKUP(RawData!V183,$S$226:$T$229,2,1)</f>
        <v>0</v>
      </c>
      <c r="W185" s="6">
        <f>VLOOKUP(RawData!W183,$S$226:$T$229,2,1)</f>
        <v>1</v>
      </c>
      <c r="X185" s="6">
        <f>VLOOKUP(RawData!X183,$S$226:$T$229,2,1)</f>
        <v>1</v>
      </c>
      <c r="Y185" s="6">
        <f>VLOOKUP(RawData!Y183,$S$226:$T$229,2,1)</f>
        <v>0</v>
      </c>
      <c r="Z185" s="6">
        <f>VLOOKUP(RawData!Z183,$S$226:$T$229,2,1)</f>
        <v>2</v>
      </c>
      <c r="AA185" s="6">
        <f>VLOOKUP(RawData!AA183,$S$226:$T$229,2,1)</f>
        <v>0</v>
      </c>
      <c r="AB185" s="6">
        <f>VLOOKUP(RawData!AB183,$S$226:$T$229,2,1)</f>
        <v>-1</v>
      </c>
    </row>
    <row r="186" spans="1:28" ht="12.75">
      <c r="A186" s="9">
        <f>RawData!A184</f>
        <v>0</v>
      </c>
      <c r="B186" s="9">
        <f>RawData!B184</f>
        <v>0</v>
      </c>
      <c r="C186" s="9">
        <f>RawData!C184</f>
        <v>1</v>
      </c>
      <c r="D186" s="9">
        <f>RawData!D184</f>
        <v>1</v>
      </c>
      <c r="E186" s="9">
        <f>RawData!E184</f>
        <v>0</v>
      </c>
      <c r="F186" s="6">
        <f>VLOOKUP(RawData!F184,$C$226:$D$229,2,1)</f>
        <v>1</v>
      </c>
      <c r="G186" s="6">
        <f>VLOOKUP(RawData!G184,$C$226:$D$229,2,1)</f>
        <v>2</v>
      </c>
      <c r="H186" s="6">
        <f>VLOOKUP(RawData!H184,$C$226:$D$229,2,1)</f>
        <v>1</v>
      </c>
      <c r="I186" s="6">
        <f>VLOOKUP(RawData!I184,$C$226:$D$229,2,1)</f>
        <v>0</v>
      </c>
      <c r="J186" s="6">
        <f>VLOOKUP(RawData!J184,$C$226:$D$229,2,1)</f>
        <v>1</v>
      </c>
      <c r="K186" s="6">
        <f>VLOOKUP(RawData!K184,$C$226:$D$229,2,1)</f>
        <v>2</v>
      </c>
      <c r="L186" s="6">
        <f>VLOOKUP(RawData!L184,$C$226:$D$229,2,1)</f>
        <v>0</v>
      </c>
      <c r="M186" s="6">
        <f>VLOOKUP(RawData!M184,$C$226:$D$229,2,1)</f>
        <v>0</v>
      </c>
      <c r="N186" s="6">
        <f>VLOOKUP(RawData!N184,$C$226:$D$229,2,1)</f>
        <v>0</v>
      </c>
      <c r="O186" s="6">
        <f>VLOOKUP(RawData!O184,$C$226:$D$229,2,1)</f>
        <v>1</v>
      </c>
      <c r="P186" s="6">
        <f>VLOOKUP(RawData!P184,$C$226:$D$229,2,1)</f>
        <v>-1</v>
      </c>
      <c r="R186" s="6">
        <f>IF(RawData!R184="Yes",1,0)</f>
        <v>1</v>
      </c>
      <c r="S186" s="6">
        <f>VLOOKUP(RawData!S184,$S$226:$T$229,2,1)</f>
        <v>1</v>
      </c>
      <c r="T186" s="6">
        <f>VLOOKUP(RawData!T184,$S$226:$T$229,2,1)</f>
        <v>1</v>
      </c>
      <c r="U186" s="6">
        <f>VLOOKUP(RawData!U184,$S$226:$T$229,2,1)</f>
        <v>2</v>
      </c>
      <c r="V186" s="6">
        <f>VLOOKUP(RawData!V184,$S$226:$T$229,2,1)</f>
        <v>0</v>
      </c>
      <c r="W186" s="6">
        <f>VLOOKUP(RawData!W184,$S$226:$T$229,2,1)</f>
        <v>1</v>
      </c>
      <c r="X186" s="6">
        <f>VLOOKUP(RawData!X184,$S$226:$T$229,2,1)</f>
        <v>0</v>
      </c>
      <c r="Y186" s="6">
        <f>VLOOKUP(RawData!Y184,$S$226:$T$229,2,1)</f>
        <v>2</v>
      </c>
      <c r="Z186" s="6">
        <f>VLOOKUP(RawData!Z184,$S$226:$T$229,2,1)</f>
        <v>2</v>
      </c>
      <c r="AA186" s="6">
        <f>VLOOKUP(RawData!AA184,$S$226:$T$229,2,1)</f>
        <v>1</v>
      </c>
      <c r="AB186" s="6">
        <f>VLOOKUP(RawData!AB184,$S$226:$T$229,2,1)</f>
        <v>1</v>
      </c>
    </row>
    <row r="187" spans="1:28" ht="12.75">
      <c r="A187" s="9">
        <f>RawData!A185</f>
        <v>1</v>
      </c>
      <c r="B187" s="9">
        <f>RawData!B185</f>
        <v>1</v>
      </c>
      <c r="C187" s="9">
        <f>RawData!C185</f>
        <v>1</v>
      </c>
      <c r="D187" s="9">
        <f>RawData!D185</f>
        <v>1</v>
      </c>
      <c r="E187" s="9">
        <f>RawData!E185</f>
        <v>1</v>
      </c>
      <c r="F187" s="6">
        <f>VLOOKUP(RawData!F185,$C$226:$D$229,2,1)</f>
        <v>1</v>
      </c>
      <c r="G187" s="6">
        <f>VLOOKUP(RawData!G185,$C$226:$D$229,2,1)</f>
        <v>1</v>
      </c>
      <c r="H187" s="6">
        <f>VLOOKUP(RawData!H185,$C$226:$D$229,2,1)</f>
        <v>0</v>
      </c>
      <c r="I187" s="6">
        <f>VLOOKUP(RawData!I185,$C$226:$D$229,2,1)</f>
        <v>0</v>
      </c>
      <c r="J187" s="6">
        <f>VLOOKUP(RawData!J185,$C$226:$D$229,2,1)</f>
        <v>2</v>
      </c>
      <c r="K187" s="6">
        <f>VLOOKUP(RawData!K185,$C$226:$D$229,2,1)</f>
        <v>1</v>
      </c>
      <c r="L187" s="6">
        <f>VLOOKUP(RawData!L185,$C$226:$D$229,2,1)</f>
        <v>0</v>
      </c>
      <c r="M187" s="6">
        <f>VLOOKUP(RawData!M185,$C$226:$D$229,2,1)</f>
        <v>0</v>
      </c>
      <c r="N187" s="6">
        <f>VLOOKUP(RawData!N185,$C$226:$D$229,2,1)</f>
        <v>0</v>
      </c>
      <c r="O187" s="6">
        <f>VLOOKUP(RawData!O185,$C$226:$D$229,2,1)</f>
        <v>2</v>
      </c>
      <c r="P187" s="6">
        <f>VLOOKUP(RawData!P185,$C$226:$D$229,2,1)</f>
        <v>-1</v>
      </c>
      <c r="R187" s="6">
        <f>IF(RawData!R185="Yes",1,0)</f>
        <v>1</v>
      </c>
      <c r="S187" s="6">
        <f>VLOOKUP(RawData!S185,$S$226:$T$229,2,1)</f>
        <v>2</v>
      </c>
      <c r="T187" s="6">
        <f>VLOOKUP(RawData!T185,$S$226:$T$229,2,1)</f>
        <v>0</v>
      </c>
      <c r="U187" s="6">
        <f>VLOOKUP(RawData!U185,$S$226:$T$229,2,1)</f>
        <v>2</v>
      </c>
      <c r="V187" s="6">
        <f>VLOOKUP(RawData!V185,$S$226:$T$229,2,1)</f>
        <v>2</v>
      </c>
      <c r="W187" s="6">
        <f>VLOOKUP(RawData!W185,$S$226:$T$229,2,1)</f>
        <v>2</v>
      </c>
      <c r="X187" s="6">
        <f>VLOOKUP(RawData!X185,$S$226:$T$229,2,1)</f>
        <v>0</v>
      </c>
      <c r="Y187" s="6">
        <f>VLOOKUP(RawData!Y185,$S$226:$T$229,2,1)</f>
        <v>0</v>
      </c>
      <c r="Z187" s="6">
        <f>VLOOKUP(RawData!Z185,$S$226:$T$229,2,1)</f>
        <v>2</v>
      </c>
      <c r="AA187" s="6">
        <f>VLOOKUP(RawData!AA185,$S$226:$T$229,2,1)</f>
        <v>0</v>
      </c>
      <c r="AB187" s="6">
        <f>VLOOKUP(RawData!AB185,$S$226:$T$229,2,1)</f>
        <v>-1</v>
      </c>
    </row>
    <row r="188" spans="1:28" ht="12.75">
      <c r="A188" s="9">
        <f>RawData!A186</f>
        <v>1</v>
      </c>
      <c r="B188" s="9">
        <f>RawData!B186</f>
        <v>0</v>
      </c>
      <c r="C188" s="9">
        <f>RawData!C186</f>
        <v>1</v>
      </c>
      <c r="D188" s="9">
        <f>RawData!D186</f>
        <v>1</v>
      </c>
      <c r="E188" s="9">
        <f>RawData!E186</f>
        <v>1</v>
      </c>
      <c r="F188" s="6">
        <f>VLOOKUP(RawData!F186,$C$226:$D$229,2,1)</f>
        <v>1</v>
      </c>
      <c r="G188" s="6">
        <f>VLOOKUP(RawData!G186,$C$226:$D$229,2,1)</f>
        <v>1</v>
      </c>
      <c r="H188" s="6">
        <f>VLOOKUP(RawData!H186,$C$226:$D$229,2,1)</f>
        <v>1</v>
      </c>
      <c r="I188" s="6">
        <f>VLOOKUP(RawData!I186,$C$226:$D$229,2,1)</f>
        <v>2</v>
      </c>
      <c r="J188" s="6">
        <f>VLOOKUP(RawData!J186,$C$226:$D$229,2,1)</f>
        <v>2</v>
      </c>
      <c r="K188" s="6">
        <f>VLOOKUP(RawData!K186,$C$226:$D$229,2,1)</f>
        <v>2</v>
      </c>
      <c r="L188" s="6">
        <f>VLOOKUP(RawData!L186,$C$226:$D$229,2,1)</f>
        <v>1</v>
      </c>
      <c r="M188" s="6">
        <f>VLOOKUP(RawData!M186,$C$226:$D$229,2,1)</f>
        <v>1</v>
      </c>
      <c r="N188" s="6">
        <f>VLOOKUP(RawData!N186,$C$226:$D$229,2,1)</f>
        <v>2</v>
      </c>
      <c r="O188" s="6">
        <f>VLOOKUP(RawData!O186,$C$226:$D$229,2,1)</f>
        <v>1</v>
      </c>
      <c r="P188" s="6">
        <f>VLOOKUP(RawData!P186,$C$226:$D$229,2,1)</f>
        <v>-1</v>
      </c>
      <c r="R188" s="6">
        <f>IF(RawData!R186="Yes",1,0)</f>
        <v>0</v>
      </c>
      <c r="S188" s="6">
        <f>VLOOKUP(RawData!S186,$S$226:$T$229,2,1)</f>
        <v>2</v>
      </c>
      <c r="T188" s="6">
        <f>VLOOKUP(RawData!T186,$S$226:$T$229,2,1)</f>
        <v>1</v>
      </c>
      <c r="U188" s="6">
        <f>VLOOKUP(RawData!U186,$S$226:$T$229,2,1)</f>
        <v>2</v>
      </c>
      <c r="V188" s="6">
        <f>VLOOKUP(RawData!V186,$S$226:$T$229,2,1)</f>
        <v>1</v>
      </c>
      <c r="W188" s="6">
        <f>VLOOKUP(RawData!W186,$S$226:$T$229,2,1)</f>
        <v>0</v>
      </c>
      <c r="X188" s="6">
        <f>VLOOKUP(RawData!X186,$S$226:$T$229,2,1)</f>
        <v>2</v>
      </c>
      <c r="Y188" s="6">
        <f>VLOOKUP(RawData!Y186,$S$226:$T$229,2,1)</f>
        <v>1</v>
      </c>
      <c r="Z188" s="6">
        <f>VLOOKUP(RawData!Z186,$S$226:$T$229,2,1)</f>
        <v>2</v>
      </c>
      <c r="AA188" s="6">
        <f>VLOOKUP(RawData!AA186,$S$226:$T$229,2,1)</f>
        <v>2</v>
      </c>
      <c r="AB188" s="6">
        <f>VLOOKUP(RawData!AB186,$S$226:$T$229,2,1)</f>
        <v>-1</v>
      </c>
    </row>
    <row r="189" spans="1:28" ht="12.75">
      <c r="A189" s="9">
        <f>RawData!A187</f>
        <v>0</v>
      </c>
      <c r="B189" s="9">
        <f>RawData!B187</f>
        <v>0</v>
      </c>
      <c r="C189" s="9">
        <f>RawData!C187</f>
        <v>1</v>
      </c>
      <c r="D189" s="9">
        <f>RawData!D187</f>
        <v>1</v>
      </c>
      <c r="E189" s="9">
        <f>RawData!E187</f>
        <v>1</v>
      </c>
      <c r="F189" s="6">
        <f>VLOOKUP(RawData!F187,$C$226:$D$229,2,1)</f>
        <v>2</v>
      </c>
      <c r="G189" s="6">
        <f>VLOOKUP(RawData!G187,$C$226:$D$229,2,1)</f>
        <v>2</v>
      </c>
      <c r="H189" s="6">
        <f>VLOOKUP(RawData!H187,$C$226:$D$229,2,1)</f>
        <v>2</v>
      </c>
      <c r="I189" s="6">
        <f>VLOOKUP(RawData!I187,$C$226:$D$229,2,1)</f>
        <v>-1</v>
      </c>
      <c r="J189" s="6">
        <f>VLOOKUP(RawData!J187,$C$226:$D$229,2,1)</f>
        <v>1</v>
      </c>
      <c r="K189" s="6">
        <f>VLOOKUP(RawData!K187,$C$226:$D$229,2,1)</f>
        <v>2</v>
      </c>
      <c r="L189" s="6">
        <f>VLOOKUP(RawData!L187,$C$226:$D$229,2,1)</f>
        <v>1</v>
      </c>
      <c r="M189" s="6">
        <f>VLOOKUP(RawData!M187,$C$226:$D$229,2,1)</f>
        <v>0</v>
      </c>
      <c r="N189" s="6">
        <f>VLOOKUP(RawData!N187,$C$226:$D$229,2,1)</f>
        <v>1</v>
      </c>
      <c r="O189" s="6">
        <f>VLOOKUP(RawData!O187,$C$226:$D$229,2,1)</f>
        <v>0</v>
      </c>
      <c r="P189" s="6">
        <f>VLOOKUP(RawData!P187,$C$226:$D$229,2,1)</f>
        <v>-1</v>
      </c>
      <c r="R189" s="6">
        <f>IF(RawData!R187="Yes",1,0)</f>
        <v>1</v>
      </c>
      <c r="S189" s="6">
        <f>VLOOKUP(RawData!S187,$S$226:$T$229,2,1)</f>
        <v>2</v>
      </c>
      <c r="T189" s="6">
        <f>VLOOKUP(RawData!T187,$S$226:$T$229,2,1)</f>
        <v>1</v>
      </c>
      <c r="U189" s="6">
        <f>VLOOKUP(RawData!U187,$S$226:$T$229,2,1)</f>
        <v>1</v>
      </c>
      <c r="V189" s="6">
        <f>VLOOKUP(RawData!V187,$S$226:$T$229,2,1)</f>
        <v>1</v>
      </c>
      <c r="W189" s="6">
        <f>VLOOKUP(RawData!W187,$S$226:$T$229,2,1)</f>
        <v>1</v>
      </c>
      <c r="X189" s="6">
        <f>VLOOKUP(RawData!X187,$S$226:$T$229,2,1)</f>
        <v>2</v>
      </c>
      <c r="Y189" s="6">
        <f>VLOOKUP(RawData!Y187,$S$226:$T$229,2,1)</f>
        <v>1</v>
      </c>
      <c r="Z189" s="6">
        <f>VLOOKUP(RawData!Z187,$S$226:$T$229,2,1)</f>
        <v>2</v>
      </c>
      <c r="AA189" s="6">
        <f>VLOOKUP(RawData!AA187,$S$226:$T$229,2,1)</f>
        <v>2</v>
      </c>
      <c r="AB189" s="6">
        <f>VLOOKUP(RawData!AB187,$S$226:$T$229,2,1)</f>
        <v>-1</v>
      </c>
    </row>
    <row r="190" spans="1:28" ht="12.75">
      <c r="A190" s="9">
        <f>RawData!A188</f>
        <v>0</v>
      </c>
      <c r="B190" s="9">
        <f>RawData!B188</f>
        <v>0</v>
      </c>
      <c r="C190" s="9">
        <f>RawData!C188</f>
        <v>1</v>
      </c>
      <c r="D190" s="9">
        <f>RawData!D188</f>
        <v>1</v>
      </c>
      <c r="E190" s="9">
        <f>RawData!E188</f>
        <v>1</v>
      </c>
      <c r="F190" s="6">
        <f>VLOOKUP(RawData!F188,$C$226:$D$229,2,1)</f>
        <v>1</v>
      </c>
      <c r="G190" s="6">
        <f>VLOOKUP(RawData!G188,$C$226:$D$229,2,1)</f>
        <v>1</v>
      </c>
      <c r="H190" s="6">
        <f>VLOOKUP(RawData!H188,$C$226:$D$229,2,1)</f>
        <v>1</v>
      </c>
      <c r="I190" s="6">
        <f>VLOOKUP(RawData!I188,$C$226:$D$229,2,1)</f>
        <v>2</v>
      </c>
      <c r="J190" s="6">
        <f>VLOOKUP(RawData!J188,$C$226:$D$229,2,1)</f>
        <v>2</v>
      </c>
      <c r="K190" s="6">
        <f>VLOOKUP(RawData!K188,$C$226:$D$229,2,1)</f>
        <v>2</v>
      </c>
      <c r="L190" s="6">
        <f>VLOOKUP(RawData!L188,$C$226:$D$229,2,1)</f>
        <v>1</v>
      </c>
      <c r="M190" s="6">
        <f>VLOOKUP(RawData!M188,$C$226:$D$229,2,1)</f>
        <v>1</v>
      </c>
      <c r="N190" s="6">
        <f>VLOOKUP(RawData!N188,$C$226:$D$229,2,1)</f>
        <v>2</v>
      </c>
      <c r="O190" s="6">
        <f>VLOOKUP(RawData!O188,$C$226:$D$229,2,1)</f>
        <v>2</v>
      </c>
      <c r="P190" s="6">
        <f>VLOOKUP(RawData!P188,$C$226:$D$229,2,1)</f>
        <v>-1</v>
      </c>
      <c r="R190" s="6">
        <f>IF(RawData!R188="Yes",1,0)</f>
        <v>0</v>
      </c>
      <c r="S190" s="6">
        <f>VLOOKUP(RawData!S188,$S$226:$T$229,2,1)</f>
        <v>2</v>
      </c>
      <c r="T190" s="6">
        <f>VLOOKUP(RawData!T188,$S$226:$T$229,2,1)</f>
        <v>2</v>
      </c>
      <c r="U190" s="6">
        <f>VLOOKUP(RawData!U188,$S$226:$T$229,2,1)</f>
        <v>1</v>
      </c>
      <c r="V190" s="6">
        <f>VLOOKUP(RawData!V188,$S$226:$T$229,2,1)</f>
        <v>1</v>
      </c>
      <c r="W190" s="6">
        <f>VLOOKUP(RawData!W188,$S$226:$T$229,2,1)</f>
        <v>1</v>
      </c>
      <c r="X190" s="6">
        <f>VLOOKUP(RawData!X188,$S$226:$T$229,2,1)</f>
        <v>1</v>
      </c>
      <c r="Y190" s="6">
        <f>VLOOKUP(RawData!Y188,$S$226:$T$229,2,1)</f>
        <v>1</v>
      </c>
      <c r="Z190" s="6">
        <f>VLOOKUP(RawData!Z188,$S$226:$T$229,2,1)</f>
        <v>2</v>
      </c>
      <c r="AA190" s="6">
        <f>VLOOKUP(RawData!AA188,$S$226:$T$229,2,1)</f>
        <v>0</v>
      </c>
      <c r="AB190" s="6">
        <f>VLOOKUP(RawData!AB188,$S$226:$T$229,2,1)</f>
        <v>-1</v>
      </c>
    </row>
    <row r="191" spans="1:28" ht="12.75">
      <c r="A191" s="9">
        <f>RawData!A189</f>
        <v>0</v>
      </c>
      <c r="B191" s="9">
        <f>RawData!B189</f>
        <v>0</v>
      </c>
      <c r="C191" s="9">
        <f>RawData!C189</f>
        <v>1</v>
      </c>
      <c r="D191" s="9">
        <f>RawData!D189</f>
        <v>1</v>
      </c>
      <c r="E191" s="9">
        <f>RawData!E189</f>
        <v>1</v>
      </c>
      <c r="F191" s="6">
        <f>VLOOKUP(RawData!F189,$C$226:$D$229,2,1)</f>
        <v>2</v>
      </c>
      <c r="G191" s="6">
        <f>VLOOKUP(RawData!G189,$C$226:$D$229,2,1)</f>
        <v>2</v>
      </c>
      <c r="H191" s="6">
        <f>VLOOKUP(RawData!H189,$C$226:$D$229,2,1)</f>
        <v>2</v>
      </c>
      <c r="I191" s="6">
        <f>VLOOKUP(RawData!I189,$C$226:$D$229,2,1)</f>
        <v>2</v>
      </c>
      <c r="J191" s="6">
        <f>VLOOKUP(RawData!J189,$C$226:$D$229,2,1)</f>
        <v>1</v>
      </c>
      <c r="K191" s="6">
        <f>VLOOKUP(RawData!K189,$C$226:$D$229,2,1)</f>
        <v>1</v>
      </c>
      <c r="L191" s="6">
        <f>VLOOKUP(RawData!L189,$C$226:$D$229,2,1)</f>
        <v>2</v>
      </c>
      <c r="M191" s="6">
        <f>VLOOKUP(RawData!M189,$C$226:$D$229,2,1)</f>
        <v>1</v>
      </c>
      <c r="N191" s="6">
        <f>VLOOKUP(RawData!N189,$C$226:$D$229,2,1)</f>
        <v>1</v>
      </c>
      <c r="O191" s="6">
        <f>VLOOKUP(RawData!O189,$C$226:$D$229,2,1)</f>
        <v>1</v>
      </c>
      <c r="P191" s="6">
        <f>VLOOKUP(RawData!P189,$C$226:$D$229,2,1)</f>
        <v>2</v>
      </c>
      <c r="R191" s="6">
        <f>IF(RawData!R189="Yes",1,0)</f>
        <v>1</v>
      </c>
      <c r="S191" s="6">
        <f>VLOOKUP(RawData!S189,$S$226:$T$229,2,1)</f>
        <v>2</v>
      </c>
      <c r="T191" s="6">
        <f>VLOOKUP(RawData!T189,$S$226:$T$229,2,1)</f>
        <v>2</v>
      </c>
      <c r="U191" s="6">
        <f>VLOOKUP(RawData!U189,$S$226:$T$229,2,1)</f>
        <v>2</v>
      </c>
      <c r="V191" s="6">
        <f>VLOOKUP(RawData!V189,$S$226:$T$229,2,1)</f>
        <v>1</v>
      </c>
      <c r="W191" s="6">
        <f>VLOOKUP(RawData!W189,$S$226:$T$229,2,1)</f>
        <v>1</v>
      </c>
      <c r="X191" s="6">
        <f>VLOOKUP(RawData!X189,$S$226:$T$229,2,1)</f>
        <v>1</v>
      </c>
      <c r="Y191" s="6">
        <f>VLOOKUP(RawData!Y189,$S$226:$T$229,2,1)</f>
        <v>1</v>
      </c>
      <c r="Z191" s="6">
        <f>VLOOKUP(RawData!Z189,$S$226:$T$229,2,1)</f>
        <v>2</v>
      </c>
      <c r="AA191" s="6">
        <f>VLOOKUP(RawData!AA189,$S$226:$T$229,2,1)</f>
        <v>1</v>
      </c>
      <c r="AB191" s="6">
        <f>VLOOKUP(RawData!AB189,$S$226:$T$229,2,1)</f>
        <v>-1</v>
      </c>
    </row>
    <row r="192" spans="1:28" ht="12.75">
      <c r="A192" s="9">
        <f>RawData!A190</f>
        <v>1</v>
      </c>
      <c r="B192" s="9">
        <f>RawData!B190</f>
        <v>1</v>
      </c>
      <c r="C192" s="9">
        <f>RawData!C190</f>
        <v>1</v>
      </c>
      <c r="D192" s="9">
        <f>RawData!D190</f>
        <v>1</v>
      </c>
      <c r="E192" s="9">
        <f>RawData!E190</f>
        <v>0</v>
      </c>
      <c r="F192" s="6">
        <f>VLOOKUP(RawData!F190,$C$226:$D$229,2,1)</f>
        <v>1</v>
      </c>
      <c r="G192" s="6">
        <f>VLOOKUP(RawData!G190,$C$226:$D$229,2,1)</f>
        <v>1</v>
      </c>
      <c r="H192" s="6">
        <f>VLOOKUP(RawData!H190,$C$226:$D$229,2,1)</f>
        <v>2</v>
      </c>
      <c r="I192" s="6">
        <f>VLOOKUP(RawData!I190,$C$226:$D$229,2,1)</f>
        <v>2</v>
      </c>
      <c r="J192" s="6">
        <f>VLOOKUP(RawData!J190,$C$226:$D$229,2,1)</f>
        <v>1</v>
      </c>
      <c r="K192" s="6">
        <f>VLOOKUP(RawData!K190,$C$226:$D$229,2,1)</f>
        <v>2</v>
      </c>
      <c r="L192" s="6">
        <f>VLOOKUP(RawData!L190,$C$226:$D$229,2,1)</f>
        <v>1</v>
      </c>
      <c r="M192" s="6">
        <f>VLOOKUP(RawData!M190,$C$226:$D$229,2,1)</f>
        <v>1</v>
      </c>
      <c r="N192" s="6">
        <f>VLOOKUP(RawData!N190,$C$226:$D$229,2,1)</f>
        <v>1</v>
      </c>
      <c r="O192" s="6">
        <f>VLOOKUP(RawData!O190,$C$226:$D$229,2,1)</f>
        <v>1</v>
      </c>
      <c r="P192" s="6">
        <f>VLOOKUP(RawData!P190,$C$226:$D$229,2,1)</f>
        <v>-1</v>
      </c>
      <c r="R192" s="6">
        <f>IF(RawData!R190="Yes",1,0)</f>
        <v>0</v>
      </c>
      <c r="S192" s="6">
        <f>VLOOKUP(RawData!S190,$S$226:$T$229,2,1)</f>
        <v>1</v>
      </c>
      <c r="T192" s="6">
        <f>VLOOKUP(RawData!T190,$S$226:$T$229,2,1)</f>
        <v>2</v>
      </c>
      <c r="U192" s="6">
        <f>VLOOKUP(RawData!U190,$S$226:$T$229,2,1)</f>
        <v>1</v>
      </c>
      <c r="V192" s="6">
        <f>VLOOKUP(RawData!V190,$S$226:$T$229,2,1)</f>
        <v>1</v>
      </c>
      <c r="W192" s="6">
        <f>VLOOKUP(RawData!W190,$S$226:$T$229,2,1)</f>
        <v>2</v>
      </c>
      <c r="X192" s="6">
        <f>VLOOKUP(RawData!X190,$S$226:$T$229,2,1)</f>
        <v>0</v>
      </c>
      <c r="Y192" s="6">
        <f>VLOOKUP(RawData!Y190,$S$226:$T$229,2,1)</f>
        <v>1</v>
      </c>
      <c r="Z192" s="6">
        <f>VLOOKUP(RawData!Z190,$S$226:$T$229,2,1)</f>
        <v>2</v>
      </c>
      <c r="AA192" s="6">
        <f>VLOOKUP(RawData!AA190,$S$226:$T$229,2,1)</f>
        <v>1</v>
      </c>
      <c r="AB192" s="6">
        <f>VLOOKUP(RawData!AB190,$S$226:$T$229,2,1)</f>
        <v>2</v>
      </c>
    </row>
    <row r="193" spans="1:28" ht="12.75">
      <c r="A193" s="9">
        <f>RawData!A191</f>
        <v>0</v>
      </c>
      <c r="B193" s="9">
        <f>RawData!B191</f>
        <v>0</v>
      </c>
      <c r="C193" s="9">
        <f>RawData!C191</f>
        <v>1</v>
      </c>
      <c r="D193" s="9">
        <f>RawData!D191</f>
        <v>1</v>
      </c>
      <c r="E193" s="9">
        <f>RawData!E191</f>
        <v>1</v>
      </c>
      <c r="F193" s="6">
        <f>VLOOKUP(RawData!F191,$C$226:$D$229,2,1)</f>
        <v>2</v>
      </c>
      <c r="G193" s="6">
        <f>VLOOKUP(RawData!G191,$C$226:$D$229,2,1)</f>
        <v>2</v>
      </c>
      <c r="H193" s="6">
        <f>VLOOKUP(RawData!H191,$C$226:$D$229,2,1)</f>
        <v>2</v>
      </c>
      <c r="I193" s="6">
        <f>VLOOKUP(RawData!I191,$C$226:$D$229,2,1)</f>
        <v>1</v>
      </c>
      <c r="J193" s="6">
        <f>VLOOKUP(RawData!J191,$C$226:$D$229,2,1)</f>
        <v>2</v>
      </c>
      <c r="K193" s="6">
        <f>VLOOKUP(RawData!K191,$C$226:$D$229,2,1)</f>
        <v>2</v>
      </c>
      <c r="L193" s="6">
        <f>VLOOKUP(RawData!L191,$C$226:$D$229,2,1)</f>
        <v>2</v>
      </c>
      <c r="M193" s="6">
        <f>VLOOKUP(RawData!M191,$C$226:$D$229,2,1)</f>
        <v>1</v>
      </c>
      <c r="N193" s="6">
        <f>VLOOKUP(RawData!N191,$C$226:$D$229,2,1)</f>
        <v>2</v>
      </c>
      <c r="O193" s="6">
        <f>VLOOKUP(RawData!O191,$C$226:$D$229,2,1)</f>
        <v>2</v>
      </c>
      <c r="P193" s="6">
        <f>VLOOKUP(RawData!P191,$C$226:$D$229,2,1)</f>
        <v>2</v>
      </c>
      <c r="R193" s="6">
        <f>IF(RawData!R191="Yes",1,0)</f>
        <v>0</v>
      </c>
      <c r="S193" s="6">
        <f>VLOOKUP(RawData!S191,$S$226:$T$229,2,1)</f>
        <v>2</v>
      </c>
      <c r="T193" s="6">
        <f>VLOOKUP(RawData!T191,$S$226:$T$229,2,1)</f>
        <v>2</v>
      </c>
      <c r="U193" s="6">
        <f>VLOOKUP(RawData!U191,$S$226:$T$229,2,1)</f>
        <v>2</v>
      </c>
      <c r="V193" s="6">
        <f>VLOOKUP(RawData!V191,$S$226:$T$229,2,1)</f>
        <v>2</v>
      </c>
      <c r="W193" s="6">
        <f>VLOOKUP(RawData!W191,$S$226:$T$229,2,1)</f>
        <v>1</v>
      </c>
      <c r="X193" s="6">
        <f>VLOOKUP(RawData!X191,$S$226:$T$229,2,1)</f>
        <v>1</v>
      </c>
      <c r="Y193" s="6">
        <f>VLOOKUP(RawData!Y191,$S$226:$T$229,2,1)</f>
        <v>0</v>
      </c>
      <c r="Z193" s="6">
        <f>VLOOKUP(RawData!Z191,$S$226:$T$229,2,1)</f>
        <v>2</v>
      </c>
      <c r="AA193" s="6">
        <f>VLOOKUP(RawData!AA191,$S$226:$T$229,2,1)</f>
        <v>0</v>
      </c>
      <c r="AB193" s="6">
        <f>VLOOKUP(RawData!AB191,$S$226:$T$229,2,1)</f>
        <v>2</v>
      </c>
    </row>
    <row r="194" spans="1:28" ht="12.75">
      <c r="A194" s="9">
        <f>RawData!A192</f>
        <v>1</v>
      </c>
      <c r="B194" s="9">
        <f>RawData!B192</f>
        <v>1</v>
      </c>
      <c r="C194" s="9">
        <f>RawData!C192</f>
        <v>1</v>
      </c>
      <c r="D194" s="9">
        <f>RawData!D192</f>
        <v>1</v>
      </c>
      <c r="E194" s="9">
        <f>RawData!E192</f>
        <v>0</v>
      </c>
      <c r="F194" s="6">
        <f>VLOOKUP(RawData!F192,$C$226:$D$229,2,1)</f>
        <v>2</v>
      </c>
      <c r="G194" s="6">
        <f>VLOOKUP(RawData!G192,$C$226:$D$229,2,1)</f>
        <v>2</v>
      </c>
      <c r="H194" s="6">
        <f>VLOOKUP(RawData!H192,$C$226:$D$229,2,1)</f>
        <v>2</v>
      </c>
      <c r="I194" s="6">
        <f>VLOOKUP(RawData!I192,$C$226:$D$229,2,1)</f>
        <v>1</v>
      </c>
      <c r="J194" s="6">
        <f>VLOOKUP(RawData!J192,$C$226:$D$229,2,1)</f>
        <v>0</v>
      </c>
      <c r="K194" s="6">
        <f>VLOOKUP(RawData!K192,$C$226:$D$229,2,1)</f>
        <v>0</v>
      </c>
      <c r="L194" s="6">
        <f>VLOOKUP(RawData!L192,$C$226:$D$229,2,1)</f>
        <v>0</v>
      </c>
      <c r="M194" s="6">
        <f>VLOOKUP(RawData!M192,$C$226:$D$229,2,1)</f>
        <v>0</v>
      </c>
      <c r="N194" s="6">
        <f>VLOOKUP(RawData!N192,$C$226:$D$229,2,1)</f>
        <v>1</v>
      </c>
      <c r="O194" s="6">
        <f>VLOOKUP(RawData!O192,$C$226:$D$229,2,1)</f>
        <v>2</v>
      </c>
      <c r="P194" s="6">
        <f>VLOOKUP(RawData!P192,$C$226:$D$229,2,1)</f>
        <v>-1</v>
      </c>
      <c r="R194" s="6">
        <f>IF(RawData!R192="Yes",1,0)</f>
        <v>0</v>
      </c>
      <c r="S194" s="6">
        <f>VLOOKUP(RawData!S192,$S$226:$T$229,2,1)</f>
        <v>0</v>
      </c>
      <c r="T194" s="6">
        <f>VLOOKUP(RawData!T192,$S$226:$T$229,2,1)</f>
        <v>0</v>
      </c>
      <c r="U194" s="6">
        <f>VLOOKUP(RawData!U192,$S$226:$T$229,2,1)</f>
        <v>0</v>
      </c>
      <c r="V194" s="6">
        <f>VLOOKUP(RawData!V192,$S$226:$T$229,2,1)</f>
        <v>0</v>
      </c>
      <c r="W194" s="6">
        <f>VLOOKUP(RawData!W192,$S$226:$T$229,2,1)</f>
        <v>0</v>
      </c>
      <c r="X194" s="6">
        <f>VLOOKUP(RawData!X192,$S$226:$T$229,2,1)</f>
        <v>0</v>
      </c>
      <c r="Y194" s="6">
        <f>VLOOKUP(RawData!Y192,$S$226:$T$229,2,1)</f>
        <v>2</v>
      </c>
      <c r="Z194" s="6">
        <f>VLOOKUP(RawData!Z192,$S$226:$T$229,2,1)</f>
        <v>0</v>
      </c>
      <c r="AA194" s="6">
        <f>VLOOKUP(RawData!AA192,$S$226:$T$229,2,1)</f>
        <v>1</v>
      </c>
      <c r="AB194" s="6">
        <f>VLOOKUP(RawData!AB192,$S$226:$T$229,2,1)</f>
        <v>-1</v>
      </c>
    </row>
    <row r="195" spans="1:28" ht="12.75">
      <c r="A195" s="9">
        <f>RawData!A193</f>
        <v>0</v>
      </c>
      <c r="B195" s="9">
        <f>RawData!B193</f>
        <v>0</v>
      </c>
      <c r="C195" s="9">
        <f>RawData!C193</f>
        <v>1</v>
      </c>
      <c r="D195" s="9">
        <f>RawData!D193</f>
        <v>1</v>
      </c>
      <c r="E195" s="9">
        <f>RawData!E193</f>
        <v>0</v>
      </c>
      <c r="F195" s="6">
        <f>VLOOKUP(RawData!F193,$C$226:$D$229,2,1)</f>
        <v>2</v>
      </c>
      <c r="G195" s="6">
        <f>VLOOKUP(RawData!G193,$C$226:$D$229,2,1)</f>
        <v>-1</v>
      </c>
      <c r="H195" s="6">
        <f>VLOOKUP(RawData!H193,$C$226:$D$229,2,1)</f>
        <v>-1</v>
      </c>
      <c r="I195" s="6">
        <f>VLOOKUP(RawData!I193,$C$226:$D$229,2,1)</f>
        <v>2</v>
      </c>
      <c r="J195" s="6">
        <f>VLOOKUP(RawData!J193,$C$226:$D$229,2,1)</f>
        <v>-1</v>
      </c>
      <c r="K195" s="6">
        <f>VLOOKUP(RawData!K193,$C$226:$D$229,2,1)</f>
        <v>-1</v>
      </c>
      <c r="L195" s="6">
        <f>VLOOKUP(RawData!L193,$C$226:$D$229,2,1)</f>
        <v>-1</v>
      </c>
      <c r="M195" s="6">
        <f>VLOOKUP(RawData!M193,$C$226:$D$229,2,1)</f>
        <v>-1</v>
      </c>
      <c r="N195" s="6">
        <f>VLOOKUP(RawData!N193,$C$226:$D$229,2,1)</f>
        <v>2</v>
      </c>
      <c r="O195" s="6">
        <f>VLOOKUP(RawData!O193,$C$226:$D$229,2,1)</f>
        <v>-1</v>
      </c>
      <c r="P195" s="6">
        <f>VLOOKUP(RawData!P193,$C$226:$D$229,2,1)</f>
        <v>-1</v>
      </c>
      <c r="R195" s="6">
        <f>IF(RawData!R193="Yes",1,0)</f>
        <v>0</v>
      </c>
      <c r="S195" s="6">
        <f>VLOOKUP(RawData!S193,$S$226:$T$229,2,1)</f>
        <v>1</v>
      </c>
      <c r="T195" s="6">
        <f>VLOOKUP(RawData!T193,$S$226:$T$229,2,1)</f>
        <v>2</v>
      </c>
      <c r="U195" s="6">
        <f>VLOOKUP(RawData!U193,$S$226:$T$229,2,1)</f>
        <v>2</v>
      </c>
      <c r="V195" s="6">
        <f>VLOOKUP(RawData!V193,$S$226:$T$229,2,1)</f>
        <v>1</v>
      </c>
      <c r="W195" s="6">
        <f>VLOOKUP(RawData!W193,$S$226:$T$229,2,1)</f>
        <v>2</v>
      </c>
      <c r="X195" s="6">
        <f>VLOOKUP(RawData!X193,$S$226:$T$229,2,1)</f>
        <v>1</v>
      </c>
      <c r="Y195" s="6">
        <f>VLOOKUP(RawData!Y193,$S$226:$T$229,2,1)</f>
        <v>0</v>
      </c>
      <c r="Z195" s="6">
        <f>VLOOKUP(RawData!Z193,$S$226:$T$229,2,1)</f>
        <v>2</v>
      </c>
      <c r="AA195" s="6">
        <f>VLOOKUP(RawData!AA193,$S$226:$T$229,2,1)</f>
        <v>2</v>
      </c>
      <c r="AB195" s="6">
        <f>VLOOKUP(RawData!AB193,$S$226:$T$229,2,1)</f>
        <v>-1</v>
      </c>
    </row>
    <row r="196" spans="1:28" ht="12.75">
      <c r="A196" s="9">
        <f>RawData!A194</f>
        <v>1</v>
      </c>
      <c r="B196" s="9">
        <f>RawData!B194</f>
        <v>1</v>
      </c>
      <c r="C196" s="9">
        <f>RawData!C194</f>
        <v>1</v>
      </c>
      <c r="D196" s="9">
        <f>RawData!D194</f>
        <v>1</v>
      </c>
      <c r="E196" s="9">
        <f>RawData!E194</f>
        <v>0</v>
      </c>
      <c r="F196" s="6">
        <f>VLOOKUP(RawData!F194,$C$226:$D$229,2,1)</f>
        <v>1</v>
      </c>
      <c r="G196" s="6">
        <f>VLOOKUP(RawData!G194,$C$226:$D$229,2,1)</f>
        <v>2</v>
      </c>
      <c r="H196" s="6">
        <f>VLOOKUP(RawData!H194,$C$226:$D$229,2,1)</f>
        <v>2</v>
      </c>
      <c r="I196" s="6">
        <f>VLOOKUP(RawData!I194,$C$226:$D$229,2,1)</f>
        <v>1</v>
      </c>
      <c r="J196" s="6">
        <f>VLOOKUP(RawData!J194,$C$226:$D$229,2,1)</f>
        <v>2</v>
      </c>
      <c r="K196" s="6">
        <f>VLOOKUP(RawData!K194,$C$226:$D$229,2,1)</f>
        <v>2</v>
      </c>
      <c r="L196" s="6">
        <f>VLOOKUP(RawData!L194,$C$226:$D$229,2,1)</f>
        <v>1</v>
      </c>
      <c r="M196" s="6">
        <f>VLOOKUP(RawData!M194,$C$226:$D$229,2,1)</f>
        <v>1</v>
      </c>
      <c r="N196" s="6">
        <f>VLOOKUP(RawData!N194,$C$226:$D$229,2,1)</f>
        <v>1</v>
      </c>
      <c r="O196" s="6">
        <f>VLOOKUP(RawData!O194,$C$226:$D$229,2,1)</f>
        <v>2</v>
      </c>
      <c r="P196" s="6">
        <f>VLOOKUP(RawData!P194,$C$226:$D$229,2,1)</f>
        <v>-1</v>
      </c>
      <c r="R196" s="6">
        <f>IF(RawData!R194="Yes",1,0)</f>
        <v>0</v>
      </c>
      <c r="S196" s="6">
        <f>VLOOKUP(RawData!S194,$S$226:$T$229,2,1)</f>
        <v>2</v>
      </c>
      <c r="T196" s="6">
        <f>VLOOKUP(RawData!T194,$S$226:$T$229,2,1)</f>
        <v>2</v>
      </c>
      <c r="U196" s="6">
        <f>VLOOKUP(RawData!U194,$S$226:$T$229,2,1)</f>
        <v>1</v>
      </c>
      <c r="V196" s="6">
        <f>VLOOKUP(RawData!V194,$S$226:$T$229,2,1)</f>
        <v>1</v>
      </c>
      <c r="W196" s="6">
        <f>VLOOKUP(RawData!W194,$S$226:$T$229,2,1)</f>
        <v>1</v>
      </c>
      <c r="X196" s="6">
        <f>VLOOKUP(RawData!X194,$S$226:$T$229,2,1)</f>
        <v>1</v>
      </c>
      <c r="Y196" s="6">
        <f>VLOOKUP(RawData!Y194,$S$226:$T$229,2,1)</f>
        <v>1</v>
      </c>
      <c r="Z196" s="6">
        <f>VLOOKUP(RawData!Z194,$S$226:$T$229,2,1)</f>
        <v>1</v>
      </c>
      <c r="AA196" s="6">
        <f>VLOOKUP(RawData!AA194,$S$226:$T$229,2,1)</f>
        <v>2</v>
      </c>
      <c r="AB196" s="6">
        <f>VLOOKUP(RawData!AB194,$S$226:$T$229,2,1)</f>
        <v>-1</v>
      </c>
    </row>
    <row r="197" spans="1:28" ht="12.75">
      <c r="A197" s="9">
        <f>RawData!A195</f>
        <v>0</v>
      </c>
      <c r="B197" s="9">
        <f>RawData!B195</f>
        <v>0</v>
      </c>
      <c r="C197" s="9">
        <f>RawData!C195</f>
        <v>1</v>
      </c>
      <c r="D197" s="9">
        <f>RawData!D195</f>
        <v>1</v>
      </c>
      <c r="E197" s="9">
        <f>RawData!E195</f>
        <v>1</v>
      </c>
      <c r="F197" s="6">
        <f>VLOOKUP(RawData!F195,$C$226:$D$229,2,1)</f>
        <v>2</v>
      </c>
      <c r="G197" s="6">
        <f>VLOOKUP(RawData!G195,$C$226:$D$229,2,1)</f>
        <v>2</v>
      </c>
      <c r="H197" s="6">
        <f>VLOOKUP(RawData!H195,$C$226:$D$229,2,1)</f>
        <v>2</v>
      </c>
      <c r="I197" s="6">
        <f>VLOOKUP(RawData!I195,$C$226:$D$229,2,1)</f>
        <v>0</v>
      </c>
      <c r="J197" s="6">
        <f>VLOOKUP(RawData!J195,$C$226:$D$229,2,1)</f>
        <v>2</v>
      </c>
      <c r="K197" s="6">
        <f>VLOOKUP(RawData!K195,$C$226:$D$229,2,1)</f>
        <v>2</v>
      </c>
      <c r="L197" s="6">
        <f>VLOOKUP(RawData!L195,$C$226:$D$229,2,1)</f>
        <v>2</v>
      </c>
      <c r="M197" s="6">
        <f>VLOOKUP(RawData!M195,$C$226:$D$229,2,1)</f>
        <v>2</v>
      </c>
      <c r="N197" s="6">
        <f>VLOOKUP(RawData!N195,$C$226:$D$229,2,1)</f>
        <v>2</v>
      </c>
      <c r="O197" s="6">
        <f>VLOOKUP(RawData!O195,$C$226:$D$229,2,1)</f>
        <v>2</v>
      </c>
      <c r="P197" s="6">
        <f>VLOOKUP(RawData!P195,$C$226:$D$229,2,1)</f>
        <v>-1</v>
      </c>
      <c r="R197" s="6">
        <f>IF(RawData!R195="Yes",1,0)</f>
        <v>0</v>
      </c>
      <c r="S197" s="6">
        <f>VLOOKUP(RawData!S195,$S$226:$T$229,2,1)</f>
        <v>1</v>
      </c>
      <c r="T197" s="6">
        <f>VLOOKUP(RawData!T195,$S$226:$T$229,2,1)</f>
        <v>1</v>
      </c>
      <c r="U197" s="6">
        <f>VLOOKUP(RawData!U195,$S$226:$T$229,2,1)</f>
        <v>1</v>
      </c>
      <c r="V197" s="6">
        <f>VLOOKUP(RawData!V195,$S$226:$T$229,2,1)</f>
        <v>0</v>
      </c>
      <c r="W197" s="6">
        <f>VLOOKUP(RawData!W195,$S$226:$T$229,2,1)</f>
        <v>1</v>
      </c>
      <c r="X197" s="6">
        <f>VLOOKUP(RawData!X195,$S$226:$T$229,2,1)</f>
        <v>1</v>
      </c>
      <c r="Y197" s="6">
        <f>VLOOKUP(RawData!Y195,$S$226:$T$229,2,1)</f>
        <v>1</v>
      </c>
      <c r="Z197" s="6">
        <f>VLOOKUP(RawData!Z195,$S$226:$T$229,2,1)</f>
        <v>2</v>
      </c>
      <c r="AA197" s="6">
        <f>VLOOKUP(RawData!AA195,$S$226:$T$229,2,1)</f>
        <v>2</v>
      </c>
      <c r="AB197" s="6">
        <f>VLOOKUP(RawData!AB195,$S$226:$T$229,2,1)</f>
        <v>-1</v>
      </c>
    </row>
    <row r="198" spans="1:28" ht="12.75">
      <c r="A198" s="9">
        <f>RawData!A196</f>
        <v>1</v>
      </c>
      <c r="B198" s="9">
        <f>RawData!B196</f>
        <v>1</v>
      </c>
      <c r="C198" s="9">
        <f>RawData!C196</f>
        <v>1</v>
      </c>
      <c r="D198" s="9">
        <f>RawData!D196</f>
        <v>1</v>
      </c>
      <c r="E198" s="9">
        <f>RawData!E196</f>
        <v>1</v>
      </c>
      <c r="F198" s="6">
        <f>VLOOKUP(RawData!F196,$C$226:$D$229,2,1)</f>
        <v>1</v>
      </c>
      <c r="G198" s="6">
        <f>VLOOKUP(RawData!G196,$C$226:$D$229,2,1)</f>
        <v>1</v>
      </c>
      <c r="H198" s="6">
        <f>VLOOKUP(RawData!H196,$C$226:$D$229,2,1)</f>
        <v>0</v>
      </c>
      <c r="I198" s="6">
        <f>VLOOKUP(RawData!I196,$C$226:$D$229,2,1)</f>
        <v>1</v>
      </c>
      <c r="J198" s="6">
        <f>VLOOKUP(RawData!J196,$C$226:$D$229,2,1)</f>
        <v>2</v>
      </c>
      <c r="K198" s="6">
        <f>VLOOKUP(RawData!K196,$C$226:$D$229,2,1)</f>
        <v>0</v>
      </c>
      <c r="L198" s="6">
        <f>VLOOKUP(RawData!L196,$C$226:$D$229,2,1)</f>
        <v>1</v>
      </c>
      <c r="M198" s="6">
        <f>VLOOKUP(RawData!M196,$C$226:$D$229,2,1)</f>
        <v>0</v>
      </c>
      <c r="N198" s="6">
        <f>VLOOKUP(RawData!N196,$C$226:$D$229,2,1)</f>
        <v>1</v>
      </c>
      <c r="O198" s="6">
        <f>VLOOKUP(RawData!O196,$C$226:$D$229,2,1)</f>
        <v>0</v>
      </c>
      <c r="P198" s="6">
        <f>VLOOKUP(RawData!P196,$C$226:$D$229,2,1)</f>
        <v>-1</v>
      </c>
      <c r="R198" s="6">
        <f>IF(RawData!R196="Yes",1,0)</f>
        <v>0</v>
      </c>
      <c r="S198" s="6">
        <f>VLOOKUP(RawData!S196,$S$226:$T$229,2,1)</f>
        <v>1</v>
      </c>
      <c r="T198" s="6">
        <f>VLOOKUP(RawData!T196,$S$226:$T$229,2,1)</f>
        <v>1</v>
      </c>
      <c r="U198" s="6">
        <f>VLOOKUP(RawData!U196,$S$226:$T$229,2,1)</f>
        <v>1</v>
      </c>
      <c r="V198" s="6">
        <f>VLOOKUP(RawData!V196,$S$226:$T$229,2,1)</f>
        <v>0</v>
      </c>
      <c r="W198" s="6">
        <f>VLOOKUP(RawData!W196,$S$226:$T$229,2,1)</f>
        <v>2</v>
      </c>
      <c r="X198" s="6">
        <f>VLOOKUP(RawData!X196,$S$226:$T$229,2,1)</f>
        <v>2</v>
      </c>
      <c r="Y198" s="6">
        <f>VLOOKUP(RawData!Y196,$S$226:$T$229,2,1)</f>
        <v>1</v>
      </c>
      <c r="Z198" s="6">
        <f>VLOOKUP(RawData!Z196,$S$226:$T$229,2,1)</f>
        <v>0</v>
      </c>
      <c r="AA198" s="6">
        <f>VLOOKUP(RawData!AA196,$S$226:$T$229,2,1)</f>
        <v>2</v>
      </c>
      <c r="AB198" s="6">
        <f>VLOOKUP(RawData!AB196,$S$226:$T$229,2,1)</f>
        <v>-1</v>
      </c>
    </row>
    <row r="199" spans="1:28" ht="12.75">
      <c r="A199" s="9">
        <f>RawData!A197</f>
        <v>1</v>
      </c>
      <c r="B199" s="9">
        <f>RawData!B197</f>
        <v>1</v>
      </c>
      <c r="C199" s="9">
        <f>RawData!C197</f>
        <v>1</v>
      </c>
      <c r="D199" s="9">
        <f>RawData!D197</f>
        <v>1</v>
      </c>
      <c r="E199" s="9">
        <f>RawData!E197</f>
        <v>0</v>
      </c>
      <c r="F199" s="6">
        <f>VLOOKUP(RawData!F197,$C$226:$D$229,2,1)</f>
        <v>2</v>
      </c>
      <c r="G199" s="6">
        <f>VLOOKUP(RawData!G197,$C$226:$D$229,2,1)</f>
        <v>1</v>
      </c>
      <c r="H199" s="6">
        <f>VLOOKUP(RawData!H197,$C$226:$D$229,2,1)</f>
        <v>1</v>
      </c>
      <c r="I199" s="6">
        <f>VLOOKUP(RawData!I197,$C$226:$D$229,2,1)</f>
        <v>2</v>
      </c>
      <c r="J199" s="6">
        <f>VLOOKUP(RawData!J197,$C$226:$D$229,2,1)</f>
        <v>2</v>
      </c>
      <c r="K199" s="6">
        <f>VLOOKUP(RawData!K197,$C$226:$D$229,2,1)</f>
        <v>2</v>
      </c>
      <c r="L199" s="6">
        <f>VLOOKUP(RawData!L197,$C$226:$D$229,2,1)</f>
        <v>1</v>
      </c>
      <c r="M199" s="6">
        <f>VLOOKUP(RawData!M197,$C$226:$D$229,2,1)</f>
        <v>1</v>
      </c>
      <c r="N199" s="6">
        <f>VLOOKUP(RawData!N197,$C$226:$D$229,2,1)</f>
        <v>2</v>
      </c>
      <c r="O199" s="6">
        <f>VLOOKUP(RawData!O197,$C$226:$D$229,2,1)</f>
        <v>2</v>
      </c>
      <c r="P199" s="6">
        <f>VLOOKUP(RawData!P197,$C$226:$D$229,2,1)</f>
        <v>-1</v>
      </c>
      <c r="R199" s="6">
        <f>IF(RawData!R197="Yes",1,0)</f>
        <v>0</v>
      </c>
      <c r="S199" s="6">
        <f>VLOOKUP(RawData!S197,$S$226:$T$229,2,1)</f>
        <v>2</v>
      </c>
      <c r="T199" s="6">
        <f>VLOOKUP(RawData!T197,$S$226:$T$229,2,1)</f>
        <v>1</v>
      </c>
      <c r="U199" s="6">
        <f>VLOOKUP(RawData!U197,$S$226:$T$229,2,1)</f>
        <v>1</v>
      </c>
      <c r="V199" s="6">
        <f>VLOOKUP(RawData!V197,$S$226:$T$229,2,1)</f>
        <v>0</v>
      </c>
      <c r="W199" s="6">
        <f>VLOOKUP(RawData!W197,$S$226:$T$229,2,1)</f>
        <v>1</v>
      </c>
      <c r="X199" s="6">
        <f>VLOOKUP(RawData!X197,$S$226:$T$229,2,1)</f>
        <v>2</v>
      </c>
      <c r="Y199" s="6">
        <f>VLOOKUP(RawData!Y197,$S$226:$T$229,2,1)</f>
        <v>2</v>
      </c>
      <c r="Z199" s="6">
        <f>VLOOKUP(RawData!Z197,$S$226:$T$229,2,1)</f>
        <v>2</v>
      </c>
      <c r="AA199" s="6">
        <f>VLOOKUP(RawData!AA197,$S$226:$T$229,2,1)</f>
        <v>1</v>
      </c>
      <c r="AB199" s="6">
        <f>VLOOKUP(RawData!AB197,$S$226:$T$229,2,1)</f>
        <v>-1</v>
      </c>
    </row>
    <row r="200" spans="1:28" ht="12.75">
      <c r="A200" s="9">
        <f>RawData!A198</f>
        <v>0</v>
      </c>
      <c r="B200" s="9">
        <f>RawData!B198</f>
        <v>0</v>
      </c>
      <c r="C200" s="9">
        <f>RawData!C198</f>
        <v>1</v>
      </c>
      <c r="D200" s="9">
        <f>RawData!D198</f>
        <v>1</v>
      </c>
      <c r="E200" s="9">
        <f>RawData!E198</f>
        <v>0</v>
      </c>
      <c r="F200" s="6">
        <f>VLOOKUP(RawData!F198,$C$226:$D$229,2,1)</f>
        <v>2</v>
      </c>
      <c r="G200" s="6">
        <f>VLOOKUP(RawData!G198,$C$226:$D$229,2,1)</f>
        <v>1</v>
      </c>
      <c r="H200" s="6">
        <f>VLOOKUP(RawData!H198,$C$226:$D$229,2,1)</f>
        <v>1</v>
      </c>
      <c r="I200" s="6">
        <f>VLOOKUP(RawData!I198,$C$226:$D$229,2,1)</f>
        <v>1</v>
      </c>
      <c r="J200" s="6">
        <f>VLOOKUP(RawData!J198,$C$226:$D$229,2,1)</f>
        <v>2</v>
      </c>
      <c r="K200" s="6">
        <f>VLOOKUP(RawData!K198,$C$226:$D$229,2,1)</f>
        <v>2</v>
      </c>
      <c r="L200" s="6">
        <f>VLOOKUP(RawData!L198,$C$226:$D$229,2,1)</f>
        <v>1</v>
      </c>
      <c r="M200" s="6">
        <f>VLOOKUP(RawData!M198,$C$226:$D$229,2,1)</f>
        <v>1</v>
      </c>
      <c r="N200" s="6">
        <f>VLOOKUP(RawData!N198,$C$226:$D$229,2,1)</f>
        <v>2</v>
      </c>
      <c r="O200" s="6">
        <f>VLOOKUP(RawData!O198,$C$226:$D$229,2,1)</f>
        <v>1</v>
      </c>
      <c r="P200" s="6">
        <f>VLOOKUP(RawData!P198,$C$226:$D$229,2,1)</f>
        <v>-1</v>
      </c>
      <c r="R200" s="6">
        <f>IF(RawData!R198="Yes",1,0)</f>
        <v>0</v>
      </c>
      <c r="S200" s="6">
        <f>VLOOKUP(RawData!S198,$S$226:$T$229,2,1)</f>
        <v>2</v>
      </c>
      <c r="T200" s="6">
        <f>VLOOKUP(RawData!T198,$S$226:$T$229,2,1)</f>
        <v>2</v>
      </c>
      <c r="U200" s="6">
        <f>VLOOKUP(RawData!U198,$S$226:$T$229,2,1)</f>
        <v>1</v>
      </c>
      <c r="V200" s="6">
        <f>VLOOKUP(RawData!V198,$S$226:$T$229,2,1)</f>
        <v>1</v>
      </c>
      <c r="W200" s="6">
        <f>VLOOKUP(RawData!W198,$S$226:$T$229,2,1)</f>
        <v>1</v>
      </c>
      <c r="X200" s="6">
        <f>VLOOKUP(RawData!X198,$S$226:$T$229,2,1)</f>
        <v>2</v>
      </c>
      <c r="Y200" s="6">
        <f>VLOOKUP(RawData!Y198,$S$226:$T$229,2,1)</f>
        <v>1</v>
      </c>
      <c r="Z200" s="6">
        <f>VLOOKUP(RawData!Z198,$S$226:$T$229,2,1)</f>
        <v>1</v>
      </c>
      <c r="AA200" s="6">
        <f>VLOOKUP(RawData!AA198,$S$226:$T$229,2,1)</f>
        <v>2</v>
      </c>
      <c r="AB200" s="6">
        <f>VLOOKUP(RawData!AB198,$S$226:$T$229,2,1)</f>
        <v>-1</v>
      </c>
    </row>
    <row r="201" spans="1:28" ht="12.75">
      <c r="A201" s="9">
        <f>RawData!A199</f>
        <v>0</v>
      </c>
      <c r="B201" s="9">
        <f>RawData!B199</f>
        <v>0</v>
      </c>
      <c r="C201" s="9">
        <f>RawData!C199</f>
        <v>1</v>
      </c>
      <c r="D201" s="9">
        <f>RawData!D199</f>
        <v>1</v>
      </c>
      <c r="E201" s="9">
        <f>RawData!E199</f>
        <v>0</v>
      </c>
      <c r="F201" s="6">
        <f>VLOOKUP(RawData!F199,$C$226:$D$229,2,1)</f>
        <v>2</v>
      </c>
      <c r="G201" s="6">
        <f>VLOOKUP(RawData!G199,$C$226:$D$229,2,1)</f>
        <v>1</v>
      </c>
      <c r="H201" s="6">
        <f>VLOOKUP(RawData!H199,$C$226:$D$229,2,1)</f>
        <v>1</v>
      </c>
      <c r="I201" s="6">
        <f>VLOOKUP(RawData!I199,$C$226:$D$229,2,1)</f>
        <v>1</v>
      </c>
      <c r="J201" s="6">
        <f>VLOOKUP(RawData!J199,$C$226:$D$229,2,1)</f>
        <v>2</v>
      </c>
      <c r="K201" s="6">
        <f>VLOOKUP(RawData!K199,$C$226:$D$229,2,1)</f>
        <v>2</v>
      </c>
      <c r="L201" s="6">
        <f>VLOOKUP(RawData!L199,$C$226:$D$229,2,1)</f>
        <v>1</v>
      </c>
      <c r="M201" s="6">
        <f>VLOOKUP(RawData!M199,$C$226:$D$229,2,1)</f>
        <v>1</v>
      </c>
      <c r="N201" s="6">
        <f>VLOOKUP(RawData!N199,$C$226:$D$229,2,1)</f>
        <v>2</v>
      </c>
      <c r="O201" s="6">
        <f>VLOOKUP(RawData!O199,$C$226:$D$229,2,1)</f>
        <v>1</v>
      </c>
      <c r="P201" s="6">
        <f>VLOOKUP(RawData!P199,$C$226:$D$229,2,1)</f>
        <v>-1</v>
      </c>
      <c r="R201" s="6">
        <f>IF(RawData!R199="Yes",1,0)</f>
        <v>0</v>
      </c>
      <c r="S201" s="6">
        <f>VLOOKUP(RawData!S199,$S$226:$T$229,2,1)</f>
        <v>2</v>
      </c>
      <c r="T201" s="6">
        <f>VLOOKUP(RawData!T199,$S$226:$T$229,2,1)</f>
        <v>2</v>
      </c>
      <c r="U201" s="6">
        <f>VLOOKUP(RawData!U199,$S$226:$T$229,2,1)</f>
        <v>1</v>
      </c>
      <c r="V201" s="6">
        <f>VLOOKUP(RawData!V199,$S$226:$T$229,2,1)</f>
        <v>1</v>
      </c>
      <c r="W201" s="6">
        <f>VLOOKUP(RawData!W199,$S$226:$T$229,2,1)</f>
        <v>1</v>
      </c>
      <c r="X201" s="6">
        <f>VLOOKUP(RawData!X199,$S$226:$T$229,2,1)</f>
        <v>2</v>
      </c>
      <c r="Y201" s="6">
        <f>VLOOKUP(RawData!Y199,$S$226:$T$229,2,1)</f>
        <v>1</v>
      </c>
      <c r="Z201" s="6">
        <f>VLOOKUP(RawData!Z199,$S$226:$T$229,2,1)</f>
        <v>1</v>
      </c>
      <c r="AA201" s="6">
        <f>VLOOKUP(RawData!AA199,$S$226:$T$229,2,1)</f>
        <v>2</v>
      </c>
      <c r="AB201" s="6">
        <f>VLOOKUP(RawData!AB199,$S$226:$T$229,2,1)</f>
        <v>-1</v>
      </c>
    </row>
    <row r="202" spans="1:28" ht="12.75">
      <c r="A202" s="9">
        <f>RawData!A200</f>
        <v>0</v>
      </c>
      <c r="B202" s="9">
        <f>RawData!B200</f>
        <v>0</v>
      </c>
      <c r="C202" s="9">
        <f>RawData!C200</f>
        <v>1</v>
      </c>
      <c r="D202" s="9">
        <f>RawData!D200</f>
        <v>1</v>
      </c>
      <c r="E202" s="9">
        <f>RawData!E200</f>
        <v>1</v>
      </c>
      <c r="F202" s="6">
        <f>VLOOKUP(RawData!F200,$C$226:$D$229,2,1)</f>
        <v>2</v>
      </c>
      <c r="G202" s="6">
        <f>VLOOKUP(RawData!G200,$C$226:$D$229,2,1)</f>
        <v>-1</v>
      </c>
      <c r="H202" s="6">
        <f>VLOOKUP(RawData!H200,$C$226:$D$229,2,1)</f>
        <v>-1</v>
      </c>
      <c r="I202" s="6">
        <f>VLOOKUP(RawData!I200,$C$226:$D$229,2,1)</f>
        <v>2</v>
      </c>
      <c r="J202" s="6">
        <f>VLOOKUP(RawData!J200,$C$226:$D$229,2,1)</f>
        <v>-1</v>
      </c>
      <c r="K202" s="6">
        <f>VLOOKUP(RawData!K200,$C$226:$D$229,2,1)</f>
        <v>-1</v>
      </c>
      <c r="L202" s="6">
        <f>VLOOKUP(RawData!L200,$C$226:$D$229,2,1)</f>
        <v>-1</v>
      </c>
      <c r="M202" s="6">
        <f>VLOOKUP(RawData!M200,$C$226:$D$229,2,1)</f>
        <v>2</v>
      </c>
      <c r="N202" s="6">
        <f>VLOOKUP(RawData!N200,$C$226:$D$229,2,1)</f>
        <v>2</v>
      </c>
      <c r="O202" s="6">
        <f>VLOOKUP(RawData!O200,$C$226:$D$229,2,1)</f>
        <v>2</v>
      </c>
      <c r="P202" s="6">
        <f>VLOOKUP(RawData!P200,$C$226:$D$229,2,1)</f>
        <v>-1</v>
      </c>
      <c r="R202" s="6">
        <f>IF(RawData!R200="Yes",1,0)</f>
        <v>0</v>
      </c>
      <c r="S202" s="6">
        <f>VLOOKUP(RawData!S200,$S$226:$T$229,2,1)</f>
        <v>2</v>
      </c>
      <c r="T202" s="6">
        <f>VLOOKUP(RawData!T200,$S$226:$T$229,2,1)</f>
        <v>1</v>
      </c>
      <c r="U202" s="6">
        <f>VLOOKUP(RawData!U200,$S$226:$T$229,2,1)</f>
        <v>1</v>
      </c>
      <c r="V202" s="6">
        <f>VLOOKUP(RawData!V200,$S$226:$T$229,2,1)</f>
        <v>1</v>
      </c>
      <c r="W202" s="6">
        <f>VLOOKUP(RawData!W200,$S$226:$T$229,2,1)</f>
        <v>0</v>
      </c>
      <c r="X202" s="6">
        <f>VLOOKUP(RawData!X200,$S$226:$T$229,2,1)</f>
        <v>2</v>
      </c>
      <c r="Y202" s="6">
        <f>VLOOKUP(RawData!Y200,$S$226:$T$229,2,1)</f>
        <v>0</v>
      </c>
      <c r="Z202" s="6">
        <f>VLOOKUP(RawData!Z200,$S$226:$T$229,2,1)</f>
        <v>2</v>
      </c>
      <c r="AA202" s="6">
        <f>VLOOKUP(RawData!AA200,$S$226:$T$229,2,1)</f>
        <v>2</v>
      </c>
      <c r="AB202" s="6">
        <f>VLOOKUP(RawData!AB200,$S$226:$T$229,2,1)</f>
        <v>-1</v>
      </c>
    </row>
    <row r="203" spans="1:28" ht="12.75">
      <c r="A203" s="9">
        <f>RawData!A201</f>
        <v>1</v>
      </c>
      <c r="B203" s="9">
        <f>RawData!B201</f>
        <v>1</v>
      </c>
      <c r="C203" s="9">
        <f>RawData!C201</f>
        <v>1</v>
      </c>
      <c r="D203" s="9">
        <f>RawData!D201</f>
        <v>1</v>
      </c>
      <c r="E203" s="9">
        <f>RawData!E201</f>
        <v>1</v>
      </c>
      <c r="F203" s="6">
        <f>VLOOKUP(RawData!F201,$C$226:$D$229,2,1)</f>
        <v>1</v>
      </c>
      <c r="G203" s="6">
        <f>VLOOKUP(RawData!G201,$C$226:$D$229,2,1)</f>
        <v>1</v>
      </c>
      <c r="H203" s="6">
        <f>VLOOKUP(RawData!H201,$C$226:$D$229,2,1)</f>
        <v>1</v>
      </c>
      <c r="I203" s="6">
        <f>VLOOKUP(RawData!I201,$C$226:$D$229,2,1)</f>
        <v>1</v>
      </c>
      <c r="J203" s="6">
        <f>VLOOKUP(RawData!J201,$C$226:$D$229,2,1)</f>
        <v>1</v>
      </c>
      <c r="K203" s="6">
        <f>VLOOKUP(RawData!K201,$C$226:$D$229,2,1)</f>
        <v>1</v>
      </c>
      <c r="L203" s="6">
        <f>VLOOKUP(RawData!L201,$C$226:$D$229,2,1)</f>
        <v>1</v>
      </c>
      <c r="M203" s="6">
        <f>VLOOKUP(RawData!M201,$C$226:$D$229,2,1)</f>
        <v>1</v>
      </c>
      <c r="N203" s="6">
        <f>VLOOKUP(RawData!N201,$C$226:$D$229,2,1)</f>
        <v>1</v>
      </c>
      <c r="O203" s="6">
        <f>VLOOKUP(RawData!O201,$C$226:$D$229,2,1)</f>
        <v>1</v>
      </c>
      <c r="P203" s="6">
        <f>VLOOKUP(RawData!P201,$C$226:$D$229,2,1)</f>
        <v>-1</v>
      </c>
      <c r="R203" s="6">
        <f>IF(RawData!R201="Yes",1,0)</f>
        <v>0</v>
      </c>
      <c r="S203" s="6">
        <f>VLOOKUP(RawData!S201,$S$226:$T$229,2,1)</f>
        <v>1</v>
      </c>
      <c r="T203" s="6">
        <f>VLOOKUP(RawData!T201,$S$226:$T$229,2,1)</f>
        <v>2</v>
      </c>
      <c r="U203" s="6">
        <f>VLOOKUP(RawData!U201,$S$226:$T$229,2,1)</f>
        <v>2</v>
      </c>
      <c r="V203" s="6">
        <f>VLOOKUP(RawData!V201,$S$226:$T$229,2,1)</f>
        <v>1</v>
      </c>
      <c r="W203" s="6">
        <f>VLOOKUP(RawData!W201,$S$226:$T$229,2,1)</f>
        <v>2</v>
      </c>
      <c r="X203" s="6">
        <f>VLOOKUP(RawData!X201,$S$226:$T$229,2,1)</f>
        <v>0</v>
      </c>
      <c r="Y203" s="6">
        <f>VLOOKUP(RawData!Y201,$S$226:$T$229,2,1)</f>
        <v>1</v>
      </c>
      <c r="Z203" s="6">
        <f>VLOOKUP(RawData!Z201,$S$226:$T$229,2,1)</f>
        <v>2</v>
      </c>
      <c r="AA203" s="6">
        <f>VLOOKUP(RawData!AA201,$S$226:$T$229,2,1)</f>
        <v>1</v>
      </c>
      <c r="AB203" s="6">
        <f>VLOOKUP(RawData!AB201,$S$226:$T$229,2,1)</f>
        <v>-1</v>
      </c>
    </row>
    <row r="204" spans="1:28" ht="12.75">
      <c r="A204" s="9">
        <f>RawData!A202</f>
        <v>1</v>
      </c>
      <c r="B204" s="9">
        <f>RawData!B202</f>
        <v>1</v>
      </c>
      <c r="C204" s="9">
        <f>RawData!C202</f>
        <v>1</v>
      </c>
      <c r="D204" s="9">
        <f>RawData!D202</f>
        <v>1</v>
      </c>
      <c r="E204" s="9">
        <f>RawData!E202</f>
        <v>0</v>
      </c>
      <c r="F204" s="6">
        <f>VLOOKUP(RawData!F202,$C$226:$D$229,2,1)</f>
        <v>2</v>
      </c>
      <c r="G204" s="6">
        <f>VLOOKUP(RawData!G202,$C$226:$D$229,2,1)</f>
        <v>2</v>
      </c>
      <c r="H204" s="6">
        <f>VLOOKUP(RawData!H202,$C$226:$D$229,2,1)</f>
        <v>1</v>
      </c>
      <c r="I204" s="6">
        <f>VLOOKUP(RawData!I202,$C$226:$D$229,2,1)</f>
        <v>1</v>
      </c>
      <c r="J204" s="6">
        <f>VLOOKUP(RawData!J202,$C$226:$D$229,2,1)</f>
        <v>1</v>
      </c>
      <c r="K204" s="6">
        <f>VLOOKUP(RawData!K202,$C$226:$D$229,2,1)</f>
        <v>0</v>
      </c>
      <c r="L204" s="6">
        <f>VLOOKUP(RawData!L202,$C$226:$D$229,2,1)</f>
        <v>0</v>
      </c>
      <c r="M204" s="6">
        <f>VLOOKUP(RawData!M202,$C$226:$D$229,2,1)</f>
        <v>1</v>
      </c>
      <c r="N204" s="6">
        <f>VLOOKUP(RawData!N202,$C$226:$D$229,2,1)</f>
        <v>2</v>
      </c>
      <c r="O204" s="6">
        <f>VLOOKUP(RawData!O202,$C$226:$D$229,2,1)</f>
        <v>1</v>
      </c>
      <c r="P204" s="6">
        <f>VLOOKUP(RawData!P202,$C$226:$D$229,2,1)</f>
        <v>-1</v>
      </c>
      <c r="R204" s="6">
        <f>IF(RawData!R202="Yes",1,0)</f>
        <v>0</v>
      </c>
      <c r="S204" s="6">
        <f>VLOOKUP(RawData!S202,$S$226:$T$229,2,1)</f>
        <v>2</v>
      </c>
      <c r="T204" s="6">
        <f>VLOOKUP(RawData!T202,$S$226:$T$229,2,1)</f>
        <v>1</v>
      </c>
      <c r="U204" s="6">
        <f>VLOOKUP(RawData!U202,$S$226:$T$229,2,1)</f>
        <v>2</v>
      </c>
      <c r="V204" s="6">
        <f>VLOOKUP(RawData!V202,$S$226:$T$229,2,1)</f>
        <v>0</v>
      </c>
      <c r="W204" s="6">
        <f>VLOOKUP(RawData!W202,$S$226:$T$229,2,1)</f>
        <v>1</v>
      </c>
      <c r="X204" s="6">
        <f>VLOOKUP(RawData!X202,$S$226:$T$229,2,1)</f>
        <v>2</v>
      </c>
      <c r="Y204" s="6">
        <f>VLOOKUP(RawData!Y202,$S$226:$T$229,2,1)</f>
        <v>0</v>
      </c>
      <c r="Z204" s="6">
        <f>VLOOKUP(RawData!Z202,$S$226:$T$229,2,1)</f>
        <v>2</v>
      </c>
      <c r="AA204" s="6">
        <f>VLOOKUP(RawData!AA202,$S$226:$T$229,2,1)</f>
        <v>2</v>
      </c>
      <c r="AB204" s="6">
        <f>VLOOKUP(RawData!AB202,$S$226:$T$229,2,1)</f>
        <v>-1</v>
      </c>
    </row>
    <row r="205" spans="1:28" ht="12.75">
      <c r="A205" s="9">
        <f>RawData!A203</f>
        <v>0</v>
      </c>
      <c r="B205" s="9">
        <f>RawData!B203</f>
        <v>0</v>
      </c>
      <c r="C205" s="9">
        <f>RawData!C203</f>
        <v>0</v>
      </c>
      <c r="D205" s="9">
        <f>RawData!D203</f>
        <v>1</v>
      </c>
      <c r="E205" s="9">
        <f>RawData!E203</f>
        <v>0</v>
      </c>
      <c r="F205" s="6">
        <f>VLOOKUP(RawData!F203,$C$226:$D$229,2,1)</f>
        <v>1</v>
      </c>
      <c r="G205" s="6">
        <f>VLOOKUP(RawData!G203,$C$226:$D$229,2,1)</f>
        <v>2</v>
      </c>
      <c r="H205" s="6">
        <f>VLOOKUP(RawData!H203,$C$226:$D$229,2,1)</f>
        <v>-1</v>
      </c>
      <c r="I205" s="6">
        <f>VLOOKUP(RawData!I203,$C$226:$D$229,2,1)</f>
        <v>-1</v>
      </c>
      <c r="J205" s="6">
        <f>VLOOKUP(RawData!J203,$C$226:$D$229,2,1)</f>
        <v>1</v>
      </c>
      <c r="K205" s="6">
        <f>VLOOKUP(RawData!K203,$C$226:$D$229,2,1)</f>
        <v>-1</v>
      </c>
      <c r="L205" s="6">
        <f>VLOOKUP(RawData!L203,$C$226:$D$229,2,1)</f>
        <v>-1</v>
      </c>
      <c r="M205" s="6">
        <f>VLOOKUP(RawData!M203,$C$226:$D$229,2,1)</f>
        <v>-1</v>
      </c>
      <c r="N205" s="6">
        <f>VLOOKUP(RawData!N203,$C$226:$D$229,2,1)</f>
        <v>1</v>
      </c>
      <c r="O205" s="6">
        <f>VLOOKUP(RawData!O203,$C$226:$D$229,2,1)</f>
        <v>2</v>
      </c>
      <c r="P205" s="6">
        <f>VLOOKUP(RawData!P203,$C$226:$D$229,2,1)</f>
        <v>-1</v>
      </c>
      <c r="R205" s="6">
        <f>IF(RawData!R203="Yes",1,0)</f>
        <v>0</v>
      </c>
      <c r="S205" s="6">
        <f>VLOOKUP(RawData!S203,$S$226:$T$229,2,1)</f>
        <v>2</v>
      </c>
      <c r="T205" s="6">
        <f>VLOOKUP(RawData!T203,$S$226:$T$229,2,1)</f>
        <v>2</v>
      </c>
      <c r="U205" s="6">
        <f>VLOOKUP(RawData!U203,$S$226:$T$229,2,1)</f>
        <v>2</v>
      </c>
      <c r="V205" s="6">
        <f>VLOOKUP(RawData!V203,$S$226:$T$229,2,1)</f>
        <v>2</v>
      </c>
      <c r="W205" s="6">
        <f>VLOOKUP(RawData!W203,$S$226:$T$229,2,1)</f>
        <v>1</v>
      </c>
      <c r="X205" s="6">
        <f>VLOOKUP(RawData!X203,$S$226:$T$229,2,1)</f>
        <v>0</v>
      </c>
      <c r="Y205" s="6">
        <f>VLOOKUP(RawData!Y203,$S$226:$T$229,2,1)</f>
        <v>1</v>
      </c>
      <c r="Z205" s="6">
        <f>VLOOKUP(RawData!Z203,$S$226:$T$229,2,1)</f>
        <v>2</v>
      </c>
      <c r="AA205" s="6">
        <f>VLOOKUP(RawData!AA203,$S$226:$T$229,2,1)</f>
        <v>1</v>
      </c>
      <c r="AB205" s="6">
        <f>VLOOKUP(RawData!AB203,$S$226:$T$229,2,1)</f>
        <v>-1</v>
      </c>
    </row>
    <row r="206" spans="1:28" ht="12.75">
      <c r="A206" s="9">
        <f>RawData!A204</f>
        <v>1</v>
      </c>
      <c r="B206" s="9">
        <f>RawData!B204</f>
        <v>1</v>
      </c>
      <c r="C206" s="9">
        <f>RawData!C204</f>
        <v>1</v>
      </c>
      <c r="D206" s="9">
        <f>RawData!D204</f>
        <v>1</v>
      </c>
      <c r="E206" s="9">
        <f>RawData!E204</f>
        <v>1</v>
      </c>
      <c r="F206" s="6">
        <f>VLOOKUP(RawData!F204,$C$226:$D$229,2,1)</f>
        <v>1</v>
      </c>
      <c r="G206" s="6">
        <f>VLOOKUP(RawData!G204,$C$226:$D$229,2,1)</f>
        <v>2</v>
      </c>
      <c r="H206" s="6">
        <f>VLOOKUP(RawData!H204,$C$226:$D$229,2,1)</f>
        <v>2</v>
      </c>
      <c r="I206" s="6">
        <f>VLOOKUP(RawData!I204,$C$226:$D$229,2,1)</f>
        <v>1</v>
      </c>
      <c r="J206" s="6">
        <f>VLOOKUP(RawData!J204,$C$226:$D$229,2,1)</f>
        <v>1</v>
      </c>
      <c r="K206" s="6">
        <f>VLOOKUP(RawData!K204,$C$226:$D$229,2,1)</f>
        <v>2</v>
      </c>
      <c r="L206" s="6">
        <f>VLOOKUP(RawData!L204,$C$226:$D$229,2,1)</f>
        <v>2</v>
      </c>
      <c r="M206" s="6">
        <f>VLOOKUP(RawData!M204,$C$226:$D$229,2,1)</f>
        <v>1</v>
      </c>
      <c r="N206" s="6">
        <f>VLOOKUP(RawData!N204,$C$226:$D$229,2,1)</f>
        <v>2</v>
      </c>
      <c r="O206" s="6">
        <f>VLOOKUP(RawData!O204,$C$226:$D$229,2,1)</f>
        <v>1</v>
      </c>
      <c r="P206" s="6">
        <f>VLOOKUP(RawData!P204,$C$226:$D$229,2,1)</f>
        <v>-1</v>
      </c>
      <c r="R206" s="6">
        <f>IF(RawData!R204="Yes",1,0)</f>
        <v>0</v>
      </c>
      <c r="S206" s="6">
        <f>VLOOKUP(RawData!S204,$S$226:$T$229,2,1)</f>
        <v>2</v>
      </c>
      <c r="T206" s="6">
        <f>VLOOKUP(RawData!T204,$S$226:$T$229,2,1)</f>
        <v>1</v>
      </c>
      <c r="U206" s="6">
        <f>VLOOKUP(RawData!U204,$S$226:$T$229,2,1)</f>
        <v>2</v>
      </c>
      <c r="V206" s="6">
        <f>VLOOKUP(RawData!V204,$S$226:$T$229,2,1)</f>
        <v>2</v>
      </c>
      <c r="W206" s="6">
        <f>VLOOKUP(RawData!W204,$S$226:$T$229,2,1)</f>
        <v>2</v>
      </c>
      <c r="X206" s="6">
        <f>VLOOKUP(RawData!X204,$S$226:$T$229,2,1)</f>
        <v>1</v>
      </c>
      <c r="Y206" s="6">
        <f>VLOOKUP(RawData!Y204,$S$226:$T$229,2,1)</f>
        <v>1</v>
      </c>
      <c r="Z206" s="6">
        <f>VLOOKUP(RawData!Z204,$S$226:$T$229,2,1)</f>
        <v>1</v>
      </c>
      <c r="AA206" s="6">
        <f>VLOOKUP(RawData!AA204,$S$226:$T$229,2,1)</f>
        <v>1</v>
      </c>
      <c r="AB206" s="6">
        <f>VLOOKUP(RawData!AB204,$S$226:$T$229,2,1)</f>
        <v>-1</v>
      </c>
    </row>
    <row r="207" spans="1:28" ht="12.75">
      <c r="A207" s="9">
        <f>RawData!A205</f>
        <v>1</v>
      </c>
      <c r="B207" s="9">
        <f>RawData!B205</f>
        <v>0</v>
      </c>
      <c r="C207" s="9">
        <f>RawData!C205</f>
        <v>1</v>
      </c>
      <c r="D207" s="9">
        <f>RawData!D205</f>
        <v>1</v>
      </c>
      <c r="E207" s="9">
        <f>RawData!E205</f>
        <v>0</v>
      </c>
      <c r="F207" s="6">
        <f>VLOOKUP(RawData!F205,$C$226:$D$229,2,1)</f>
        <v>1</v>
      </c>
      <c r="G207" s="6">
        <f>VLOOKUP(RawData!G205,$C$226:$D$229,2,1)</f>
        <v>2</v>
      </c>
      <c r="H207" s="6">
        <f>VLOOKUP(RawData!H205,$C$226:$D$229,2,1)</f>
        <v>1</v>
      </c>
      <c r="I207" s="6">
        <f>VLOOKUP(RawData!I205,$C$226:$D$229,2,1)</f>
        <v>1</v>
      </c>
      <c r="J207" s="6">
        <f>VLOOKUP(RawData!J205,$C$226:$D$229,2,1)</f>
        <v>2</v>
      </c>
      <c r="K207" s="6">
        <f>VLOOKUP(RawData!K205,$C$226:$D$229,2,1)</f>
        <v>1</v>
      </c>
      <c r="L207" s="6">
        <f>VLOOKUP(RawData!L205,$C$226:$D$229,2,1)</f>
        <v>1</v>
      </c>
      <c r="M207" s="6">
        <f>VLOOKUP(RawData!M205,$C$226:$D$229,2,1)</f>
        <v>1</v>
      </c>
      <c r="N207" s="6">
        <f>VLOOKUP(RawData!N205,$C$226:$D$229,2,1)</f>
        <v>2</v>
      </c>
      <c r="O207" s="6">
        <f>VLOOKUP(RawData!O205,$C$226:$D$229,2,1)</f>
        <v>0</v>
      </c>
      <c r="P207" s="6">
        <f>VLOOKUP(RawData!P205,$C$226:$D$229,2,1)</f>
        <v>-1</v>
      </c>
      <c r="R207" s="6">
        <f>IF(RawData!R205="Yes",1,0)</f>
        <v>0</v>
      </c>
      <c r="S207" s="6">
        <f>VLOOKUP(RawData!S205,$S$226:$T$229,2,1)</f>
        <v>1</v>
      </c>
      <c r="T207" s="6">
        <f>VLOOKUP(RawData!T205,$S$226:$T$229,2,1)</f>
        <v>1</v>
      </c>
      <c r="U207" s="6">
        <f>VLOOKUP(RawData!U205,$S$226:$T$229,2,1)</f>
        <v>1</v>
      </c>
      <c r="V207" s="6">
        <f>VLOOKUP(RawData!V205,$S$226:$T$229,2,1)</f>
        <v>1</v>
      </c>
      <c r="W207" s="6">
        <f>VLOOKUP(RawData!W205,$S$226:$T$229,2,1)</f>
        <v>1</v>
      </c>
      <c r="X207" s="6">
        <f>VLOOKUP(RawData!X205,$S$226:$T$229,2,1)</f>
        <v>1</v>
      </c>
      <c r="Y207" s="6">
        <f>VLOOKUP(RawData!Y205,$S$226:$T$229,2,1)</f>
        <v>2</v>
      </c>
      <c r="Z207" s="6">
        <f>VLOOKUP(RawData!Z205,$S$226:$T$229,2,1)</f>
        <v>2</v>
      </c>
      <c r="AA207" s="6">
        <f>VLOOKUP(RawData!AA205,$S$226:$T$229,2,1)</f>
        <v>2</v>
      </c>
      <c r="AB207" s="6">
        <f>VLOOKUP(RawData!AB205,$S$226:$T$229,2,1)</f>
        <v>-1</v>
      </c>
    </row>
    <row r="208" spans="1:28" ht="12.75">
      <c r="A208" s="9">
        <f>RawData!A206</f>
        <v>0</v>
      </c>
      <c r="B208" s="9">
        <f>RawData!B206</f>
        <v>0</v>
      </c>
      <c r="C208" s="9">
        <f>RawData!C206</f>
        <v>1</v>
      </c>
      <c r="D208" s="9">
        <f>RawData!D206</f>
        <v>1</v>
      </c>
      <c r="E208" s="9">
        <f>RawData!E206</f>
        <v>1</v>
      </c>
      <c r="F208" s="6">
        <f>VLOOKUP(RawData!F206,$C$226:$D$229,2,1)</f>
        <v>1</v>
      </c>
      <c r="G208" s="6">
        <f>VLOOKUP(RawData!G206,$C$226:$D$229,2,1)</f>
        <v>1</v>
      </c>
      <c r="H208" s="6">
        <f>VLOOKUP(RawData!H206,$C$226:$D$229,2,1)</f>
        <v>1</v>
      </c>
      <c r="I208" s="6">
        <f>VLOOKUP(RawData!I206,$C$226:$D$229,2,1)</f>
        <v>1</v>
      </c>
      <c r="J208" s="6">
        <f>VLOOKUP(RawData!J206,$C$226:$D$229,2,1)</f>
        <v>1</v>
      </c>
      <c r="K208" s="6">
        <f>VLOOKUP(RawData!K206,$C$226:$D$229,2,1)</f>
        <v>1</v>
      </c>
      <c r="L208" s="6">
        <f>VLOOKUP(RawData!L206,$C$226:$D$229,2,1)</f>
        <v>2</v>
      </c>
      <c r="M208" s="6">
        <f>VLOOKUP(RawData!M206,$C$226:$D$229,2,1)</f>
        <v>0</v>
      </c>
      <c r="N208" s="6">
        <f>VLOOKUP(RawData!N206,$C$226:$D$229,2,1)</f>
        <v>1</v>
      </c>
      <c r="O208" s="6">
        <f>VLOOKUP(RawData!O206,$C$226:$D$229,2,1)</f>
        <v>0</v>
      </c>
      <c r="P208" s="6">
        <f>VLOOKUP(RawData!P206,$C$226:$D$229,2,1)</f>
        <v>-1</v>
      </c>
      <c r="R208" s="6">
        <f>IF(RawData!R206="Yes",1,0)</f>
        <v>0</v>
      </c>
      <c r="S208" s="6">
        <f>VLOOKUP(RawData!S206,$S$226:$T$229,2,1)</f>
        <v>2</v>
      </c>
      <c r="T208" s="6">
        <f>VLOOKUP(RawData!T206,$S$226:$T$229,2,1)</f>
        <v>1</v>
      </c>
      <c r="U208" s="6">
        <f>VLOOKUP(RawData!U206,$S$226:$T$229,2,1)</f>
        <v>0</v>
      </c>
      <c r="V208" s="6">
        <f>VLOOKUP(RawData!V206,$S$226:$T$229,2,1)</f>
        <v>0</v>
      </c>
      <c r="W208" s="6">
        <f>VLOOKUP(RawData!W206,$S$226:$T$229,2,1)</f>
        <v>1</v>
      </c>
      <c r="X208" s="6">
        <f>VLOOKUP(RawData!X206,$S$226:$T$229,2,1)</f>
        <v>2</v>
      </c>
      <c r="Y208" s="6">
        <f>VLOOKUP(RawData!Y206,$S$226:$T$229,2,1)</f>
        <v>2</v>
      </c>
      <c r="Z208" s="6">
        <f>VLOOKUP(RawData!Z206,$S$226:$T$229,2,1)</f>
        <v>1</v>
      </c>
      <c r="AA208" s="6">
        <f>VLOOKUP(RawData!AA206,$S$226:$T$229,2,1)</f>
        <v>2</v>
      </c>
      <c r="AB208" s="6">
        <f>VLOOKUP(RawData!AB206,$S$226:$T$229,2,1)</f>
        <v>-1</v>
      </c>
    </row>
    <row r="209" spans="1:28" ht="12.75">
      <c r="A209" s="9">
        <f>RawData!A207</f>
        <v>1</v>
      </c>
      <c r="B209" s="9">
        <f>RawData!B207</f>
        <v>1</v>
      </c>
      <c r="C209" s="9">
        <f>RawData!C207</f>
        <v>1</v>
      </c>
      <c r="D209" s="9">
        <f>RawData!D207</f>
        <v>1</v>
      </c>
      <c r="E209" s="9">
        <f>RawData!E207</f>
        <v>0</v>
      </c>
      <c r="F209" s="6">
        <f>VLOOKUP(RawData!F207,$C$226:$D$229,2,1)</f>
        <v>2</v>
      </c>
      <c r="G209" s="6">
        <f>VLOOKUP(RawData!G207,$C$226:$D$229,2,1)</f>
        <v>2</v>
      </c>
      <c r="H209" s="6">
        <f>VLOOKUP(RawData!H207,$C$226:$D$229,2,1)</f>
        <v>2</v>
      </c>
      <c r="I209" s="6">
        <f>VLOOKUP(RawData!I207,$C$226:$D$229,2,1)</f>
        <v>2</v>
      </c>
      <c r="J209" s="6">
        <f>VLOOKUP(RawData!J207,$C$226:$D$229,2,1)</f>
        <v>2</v>
      </c>
      <c r="K209" s="6">
        <f>VLOOKUP(RawData!K207,$C$226:$D$229,2,1)</f>
        <v>1</v>
      </c>
      <c r="L209" s="6">
        <f>VLOOKUP(RawData!L207,$C$226:$D$229,2,1)</f>
        <v>2</v>
      </c>
      <c r="M209" s="6">
        <f>VLOOKUP(RawData!M207,$C$226:$D$229,2,1)</f>
        <v>1</v>
      </c>
      <c r="N209" s="6">
        <f>VLOOKUP(RawData!N207,$C$226:$D$229,2,1)</f>
        <v>2</v>
      </c>
      <c r="O209" s="6">
        <f>VLOOKUP(RawData!O207,$C$226:$D$229,2,1)</f>
        <v>1</v>
      </c>
      <c r="P209" s="6">
        <f>VLOOKUP(RawData!P207,$C$226:$D$229,2,1)</f>
        <v>-1</v>
      </c>
      <c r="R209" s="6">
        <f>IF(RawData!R207="Yes",1,0)</f>
        <v>1</v>
      </c>
      <c r="S209" s="6">
        <f>VLOOKUP(RawData!S207,$S$226:$T$229,2,1)</f>
        <v>2</v>
      </c>
      <c r="T209" s="6">
        <f>VLOOKUP(RawData!T207,$S$226:$T$229,2,1)</f>
        <v>1</v>
      </c>
      <c r="U209" s="6">
        <f>VLOOKUP(RawData!U207,$S$226:$T$229,2,1)</f>
        <v>1</v>
      </c>
      <c r="V209" s="6">
        <f>VLOOKUP(RawData!V207,$S$226:$T$229,2,1)</f>
        <v>2</v>
      </c>
      <c r="W209" s="6">
        <f>VLOOKUP(RawData!W207,$S$226:$T$229,2,1)</f>
        <v>1</v>
      </c>
      <c r="X209" s="6">
        <f>VLOOKUP(RawData!X207,$S$226:$T$229,2,1)</f>
        <v>2</v>
      </c>
      <c r="Y209" s="6">
        <f>VLOOKUP(RawData!Y207,$S$226:$T$229,2,1)</f>
        <v>2</v>
      </c>
      <c r="Z209" s="6">
        <f>VLOOKUP(RawData!Z207,$S$226:$T$229,2,1)</f>
        <v>1</v>
      </c>
      <c r="AA209" s="6">
        <f>VLOOKUP(RawData!AA207,$S$226:$T$229,2,1)</f>
        <v>2</v>
      </c>
      <c r="AB209" s="6">
        <f>VLOOKUP(RawData!AB207,$S$226:$T$229,2,1)</f>
        <v>-1</v>
      </c>
    </row>
    <row r="210" spans="1:28" ht="12.75">
      <c r="A210" s="9">
        <f>RawData!A208</f>
        <v>0</v>
      </c>
      <c r="B210" s="9">
        <f>RawData!B208</f>
        <v>0</v>
      </c>
      <c r="C210" s="9">
        <f>RawData!C208</f>
        <v>1</v>
      </c>
      <c r="D210" s="9">
        <f>RawData!D208</f>
        <v>1</v>
      </c>
      <c r="E210" s="9">
        <f>RawData!E208</f>
        <v>0</v>
      </c>
      <c r="F210" s="6">
        <f>VLOOKUP(RawData!F208,$C$226:$D$229,2,1)</f>
        <v>1</v>
      </c>
      <c r="G210" s="6">
        <f>VLOOKUP(RawData!G208,$C$226:$D$229,2,1)</f>
        <v>0</v>
      </c>
      <c r="H210" s="6">
        <f>VLOOKUP(RawData!H208,$C$226:$D$229,2,1)</f>
        <v>2</v>
      </c>
      <c r="I210" s="6">
        <f>VLOOKUP(RawData!I208,$C$226:$D$229,2,1)</f>
        <v>2</v>
      </c>
      <c r="J210" s="6">
        <f>VLOOKUP(RawData!J208,$C$226:$D$229,2,1)</f>
        <v>0</v>
      </c>
      <c r="K210" s="6">
        <f>VLOOKUP(RawData!K208,$C$226:$D$229,2,1)</f>
        <v>1</v>
      </c>
      <c r="L210" s="6">
        <f>VLOOKUP(RawData!L208,$C$226:$D$229,2,1)</f>
        <v>0</v>
      </c>
      <c r="M210" s="6">
        <f>VLOOKUP(RawData!M208,$C$226:$D$229,2,1)</f>
        <v>0</v>
      </c>
      <c r="N210" s="6">
        <f>VLOOKUP(RawData!N208,$C$226:$D$229,2,1)</f>
        <v>0</v>
      </c>
      <c r="O210" s="6">
        <f>VLOOKUP(RawData!O208,$C$226:$D$229,2,1)</f>
        <v>0</v>
      </c>
      <c r="P210" s="6">
        <f>VLOOKUP(RawData!P208,$C$226:$D$229,2,1)</f>
        <v>-1</v>
      </c>
      <c r="R210" s="6">
        <f>IF(RawData!R208="Yes",1,0)</f>
        <v>0</v>
      </c>
      <c r="S210" s="6">
        <f>VLOOKUP(RawData!S208,$S$226:$T$229,2,1)</f>
        <v>2</v>
      </c>
      <c r="T210" s="6">
        <f>VLOOKUP(RawData!T208,$S$226:$T$229,2,1)</f>
        <v>1</v>
      </c>
      <c r="U210" s="6">
        <f>VLOOKUP(RawData!U208,$S$226:$T$229,2,1)</f>
        <v>2</v>
      </c>
      <c r="V210" s="6">
        <f>VLOOKUP(RawData!V208,$S$226:$T$229,2,1)</f>
        <v>1</v>
      </c>
      <c r="W210" s="6">
        <f>VLOOKUP(RawData!W208,$S$226:$T$229,2,1)</f>
        <v>0</v>
      </c>
      <c r="X210" s="6">
        <f>VLOOKUP(RawData!X208,$S$226:$T$229,2,1)</f>
        <v>0</v>
      </c>
      <c r="Y210" s="6">
        <f>VLOOKUP(RawData!Y208,$S$226:$T$229,2,1)</f>
        <v>1</v>
      </c>
      <c r="Z210" s="6">
        <f>VLOOKUP(RawData!Z208,$S$226:$T$229,2,1)</f>
        <v>1</v>
      </c>
      <c r="AA210" s="6">
        <f>VLOOKUP(RawData!AA208,$S$226:$T$229,2,1)</f>
        <v>1</v>
      </c>
      <c r="AB210" s="6">
        <f>VLOOKUP(RawData!AB208,$S$226:$T$229,2,1)</f>
        <v>-1</v>
      </c>
    </row>
    <row r="211" spans="1:28" ht="12.75">
      <c r="A211" s="9">
        <f>RawData!A209</f>
        <v>1</v>
      </c>
      <c r="B211" s="9">
        <f>RawData!B209</f>
        <v>1</v>
      </c>
      <c r="C211" s="9">
        <f>RawData!C209</f>
        <v>1</v>
      </c>
      <c r="D211" s="9">
        <f>RawData!D209</f>
        <v>1</v>
      </c>
      <c r="E211" s="9">
        <f>RawData!E209</f>
        <v>1</v>
      </c>
      <c r="F211" s="6">
        <f>VLOOKUP(RawData!F209,$C$226:$D$229,2,1)</f>
        <v>2</v>
      </c>
      <c r="G211" s="6">
        <f>VLOOKUP(RawData!G209,$C$226:$D$229,2,1)</f>
        <v>-1</v>
      </c>
      <c r="H211" s="6">
        <f>VLOOKUP(RawData!H209,$C$226:$D$229,2,1)</f>
        <v>-1</v>
      </c>
      <c r="I211" s="6">
        <f>VLOOKUP(RawData!I209,$C$226:$D$229,2,1)</f>
        <v>-1</v>
      </c>
      <c r="J211" s="6">
        <f>VLOOKUP(RawData!J209,$C$226:$D$229,2,1)</f>
        <v>-1</v>
      </c>
      <c r="K211" s="6">
        <f>VLOOKUP(RawData!K209,$C$226:$D$229,2,1)</f>
        <v>2</v>
      </c>
      <c r="L211" s="6">
        <f>VLOOKUP(RawData!L209,$C$226:$D$229,2,1)</f>
        <v>-1</v>
      </c>
      <c r="M211" s="6">
        <f>VLOOKUP(RawData!M209,$C$226:$D$229,2,1)</f>
        <v>-1</v>
      </c>
      <c r="N211" s="6">
        <f>VLOOKUP(RawData!N209,$C$226:$D$229,2,1)</f>
        <v>1</v>
      </c>
      <c r="O211" s="6">
        <f>VLOOKUP(RawData!O209,$C$226:$D$229,2,1)</f>
        <v>-1</v>
      </c>
      <c r="P211" s="6">
        <f>VLOOKUP(RawData!P209,$C$226:$D$229,2,1)</f>
        <v>-1</v>
      </c>
      <c r="R211" s="6">
        <f>IF(RawData!R209="Yes",1,0)</f>
        <v>0</v>
      </c>
      <c r="S211" s="6">
        <f>VLOOKUP(RawData!S209,$S$226:$T$229,2,1)</f>
        <v>1</v>
      </c>
      <c r="T211" s="6">
        <f>VLOOKUP(RawData!T209,$S$226:$T$229,2,1)</f>
        <v>1</v>
      </c>
      <c r="U211" s="6">
        <f>VLOOKUP(RawData!U209,$S$226:$T$229,2,1)</f>
        <v>1</v>
      </c>
      <c r="V211" s="6">
        <f>VLOOKUP(RawData!V209,$S$226:$T$229,2,1)</f>
        <v>1</v>
      </c>
      <c r="W211" s="6">
        <f>VLOOKUP(RawData!W209,$S$226:$T$229,2,1)</f>
        <v>2</v>
      </c>
      <c r="X211" s="6">
        <f>VLOOKUP(RawData!X209,$S$226:$T$229,2,1)</f>
        <v>2</v>
      </c>
      <c r="Y211" s="6">
        <f>VLOOKUP(RawData!Y209,$S$226:$T$229,2,1)</f>
        <v>1</v>
      </c>
      <c r="Z211" s="6">
        <f>VLOOKUP(RawData!Z209,$S$226:$T$229,2,1)</f>
        <v>1</v>
      </c>
      <c r="AA211" s="6">
        <f>VLOOKUP(RawData!AA209,$S$226:$T$229,2,1)</f>
        <v>-1</v>
      </c>
      <c r="AB211" s="6">
        <f>VLOOKUP(RawData!AB209,$S$226:$T$229,2,1)</f>
        <v>-1</v>
      </c>
    </row>
    <row r="212" spans="1:28" ht="12.75">
      <c r="A212" s="9">
        <f>RawData!A210</f>
        <v>0</v>
      </c>
      <c r="B212" s="9">
        <f>RawData!B210</f>
        <v>1</v>
      </c>
      <c r="C212" s="9">
        <f>RawData!C210</f>
        <v>0</v>
      </c>
      <c r="D212" s="9">
        <f>RawData!D210</f>
        <v>0</v>
      </c>
      <c r="E212" s="9">
        <f>RawData!E210</f>
        <v>0</v>
      </c>
      <c r="F212" s="6">
        <f>VLOOKUP(RawData!F210,$C$226:$D$229,2,1)</f>
        <v>0</v>
      </c>
      <c r="G212" s="6">
        <f>VLOOKUP(RawData!G210,$C$226:$D$229,2,1)</f>
        <v>2</v>
      </c>
      <c r="H212" s="6">
        <f>VLOOKUP(RawData!H210,$C$226:$D$229,2,1)</f>
        <v>2</v>
      </c>
      <c r="I212" s="6">
        <f>VLOOKUP(RawData!I210,$C$226:$D$229,2,1)</f>
        <v>2</v>
      </c>
      <c r="J212" s="6">
        <f>VLOOKUP(RawData!J210,$C$226:$D$229,2,1)</f>
        <v>1</v>
      </c>
      <c r="K212" s="6">
        <f>VLOOKUP(RawData!K210,$C$226:$D$229,2,1)</f>
        <v>-1</v>
      </c>
      <c r="L212" s="6">
        <f>VLOOKUP(RawData!L210,$C$226:$D$229,2,1)</f>
        <v>-1</v>
      </c>
      <c r="M212" s="6">
        <f>VLOOKUP(RawData!M210,$C$226:$D$229,2,1)</f>
        <v>-1</v>
      </c>
      <c r="N212" s="6">
        <f>VLOOKUP(RawData!N210,$C$226:$D$229,2,1)</f>
        <v>-1</v>
      </c>
      <c r="O212" s="6">
        <f>VLOOKUP(RawData!O210,$C$226:$D$229,2,1)</f>
        <v>-1</v>
      </c>
      <c r="P212" s="6">
        <f>VLOOKUP(RawData!P210,$C$226:$D$229,2,1)</f>
        <v>-1</v>
      </c>
      <c r="R212" s="6">
        <f>IF(RawData!R210="Yes",1,0)</f>
        <v>0</v>
      </c>
      <c r="S212" s="6">
        <f>VLOOKUP(RawData!S210,$S$226:$T$229,2,1)</f>
        <v>1</v>
      </c>
      <c r="T212" s="6">
        <f>VLOOKUP(RawData!T210,$S$226:$T$229,2,1)</f>
        <v>1</v>
      </c>
      <c r="U212" s="6">
        <f>VLOOKUP(RawData!U210,$S$226:$T$229,2,1)</f>
        <v>2</v>
      </c>
      <c r="V212" s="6">
        <f>VLOOKUP(RawData!V210,$S$226:$T$229,2,1)</f>
        <v>1</v>
      </c>
      <c r="W212" s="6">
        <f>VLOOKUP(RawData!W210,$S$226:$T$229,2,1)</f>
        <v>2</v>
      </c>
      <c r="X212" s="6">
        <f>VLOOKUP(RawData!X210,$S$226:$T$229,2,1)</f>
        <v>-1</v>
      </c>
      <c r="Y212" s="6">
        <f>VLOOKUP(RawData!Y210,$S$226:$T$229,2,1)</f>
        <v>-1</v>
      </c>
      <c r="Z212" s="6">
        <f>VLOOKUP(RawData!Z210,$S$226:$T$229,2,1)</f>
        <v>-1</v>
      </c>
      <c r="AA212" s="6">
        <f>VLOOKUP(RawData!AA210,$S$226:$T$229,2,1)</f>
        <v>2</v>
      </c>
      <c r="AB212" s="6">
        <f>VLOOKUP(RawData!AB210,$S$226:$T$229,2,1)</f>
        <v>-1</v>
      </c>
    </row>
    <row r="213" spans="1:28" ht="12.75">
      <c r="A213" s="9">
        <f>RawData!A211</f>
        <v>0</v>
      </c>
      <c r="B213" s="9">
        <f>RawData!B211</f>
        <v>0</v>
      </c>
      <c r="C213" s="9">
        <f>RawData!C211</f>
        <v>1</v>
      </c>
      <c r="D213" s="9">
        <f>RawData!D211</f>
        <v>1</v>
      </c>
      <c r="E213" s="9">
        <f>RawData!E211</f>
        <v>1</v>
      </c>
      <c r="F213" s="6">
        <f>VLOOKUP(RawData!F211,$C$226:$D$229,2,1)</f>
        <v>1</v>
      </c>
      <c r="G213" s="6">
        <f>VLOOKUP(RawData!G211,$C$226:$D$229,2,1)</f>
        <v>1</v>
      </c>
      <c r="H213" s="6">
        <f>VLOOKUP(RawData!H211,$C$226:$D$229,2,1)</f>
        <v>2</v>
      </c>
      <c r="I213" s="6">
        <f>VLOOKUP(RawData!I211,$C$226:$D$229,2,1)</f>
        <v>0</v>
      </c>
      <c r="J213" s="6">
        <f>VLOOKUP(RawData!J211,$C$226:$D$229,2,1)</f>
        <v>0</v>
      </c>
      <c r="K213" s="6">
        <f>VLOOKUP(RawData!K211,$C$226:$D$229,2,1)</f>
        <v>2</v>
      </c>
      <c r="L213" s="6">
        <f>VLOOKUP(RawData!L211,$C$226:$D$229,2,1)</f>
        <v>1</v>
      </c>
      <c r="M213" s="6">
        <f>VLOOKUP(RawData!M211,$C$226:$D$229,2,1)</f>
        <v>1</v>
      </c>
      <c r="N213" s="6">
        <f>VLOOKUP(RawData!N211,$C$226:$D$229,2,1)</f>
        <v>2</v>
      </c>
      <c r="O213" s="6">
        <f>VLOOKUP(RawData!O211,$C$226:$D$229,2,1)</f>
        <v>0</v>
      </c>
      <c r="P213" s="6">
        <f>VLOOKUP(RawData!P211,$C$226:$D$229,2,1)</f>
        <v>0</v>
      </c>
      <c r="R213" s="6">
        <f>IF(RawData!R211="Yes",1,0)</f>
        <v>0</v>
      </c>
      <c r="S213" s="6">
        <f>VLOOKUP(RawData!S211,$S$226:$T$229,2,1)</f>
        <v>2</v>
      </c>
      <c r="T213" s="6">
        <f>VLOOKUP(RawData!T211,$S$226:$T$229,2,1)</f>
        <v>1</v>
      </c>
      <c r="U213" s="6">
        <f>VLOOKUP(RawData!U211,$S$226:$T$229,2,1)</f>
        <v>1</v>
      </c>
      <c r="V213" s="6">
        <f>VLOOKUP(RawData!V211,$S$226:$T$229,2,1)</f>
        <v>1</v>
      </c>
      <c r="W213" s="6">
        <f>VLOOKUP(RawData!W211,$S$226:$T$229,2,1)</f>
        <v>1</v>
      </c>
      <c r="X213" s="6">
        <f>VLOOKUP(RawData!X211,$S$226:$T$229,2,1)</f>
        <v>2</v>
      </c>
      <c r="Y213" s="6">
        <f>VLOOKUP(RawData!Y211,$S$226:$T$229,2,1)</f>
        <v>1</v>
      </c>
      <c r="Z213" s="6">
        <f>VLOOKUP(RawData!Z211,$S$226:$T$229,2,1)</f>
        <v>1</v>
      </c>
      <c r="AA213" s="6">
        <f>VLOOKUP(RawData!AA211,$S$226:$T$229,2,1)</f>
        <v>2</v>
      </c>
      <c r="AB213" s="6">
        <f>VLOOKUP(RawData!AB211,$S$226:$T$229,2,1)</f>
        <v>-1</v>
      </c>
    </row>
    <row r="214" spans="1:28" ht="12.75">
      <c r="A214" s="9">
        <f>RawData!A212</f>
        <v>0</v>
      </c>
      <c r="B214" s="9">
        <f>RawData!B212</f>
        <v>0</v>
      </c>
      <c r="C214" s="9">
        <f>RawData!C212</f>
        <v>1</v>
      </c>
      <c r="D214" s="9">
        <f>RawData!D212</f>
        <v>1</v>
      </c>
      <c r="E214" s="9">
        <f>RawData!E212</f>
        <v>0</v>
      </c>
      <c r="F214" s="6">
        <f>VLOOKUP(RawData!F212,$C$226:$D$229,2,1)</f>
        <v>2</v>
      </c>
      <c r="G214" s="6">
        <f>VLOOKUP(RawData!G212,$C$226:$D$229,2,1)</f>
        <v>0</v>
      </c>
      <c r="H214" s="6">
        <f>VLOOKUP(RawData!H212,$C$226:$D$229,2,1)</f>
        <v>1</v>
      </c>
      <c r="I214" s="6">
        <f>VLOOKUP(RawData!I212,$C$226:$D$229,2,1)</f>
        <v>0</v>
      </c>
      <c r="J214" s="6">
        <f>VLOOKUP(RawData!J212,$C$226:$D$229,2,1)</f>
        <v>2</v>
      </c>
      <c r="K214" s="6">
        <f>VLOOKUP(RawData!K212,$C$226:$D$229,2,1)</f>
        <v>2</v>
      </c>
      <c r="L214" s="6">
        <f>VLOOKUP(RawData!L212,$C$226:$D$229,2,1)</f>
        <v>1</v>
      </c>
      <c r="M214" s="6">
        <f>VLOOKUP(RawData!M212,$C$226:$D$229,2,1)</f>
        <v>0</v>
      </c>
      <c r="N214" s="6">
        <f>VLOOKUP(RawData!N212,$C$226:$D$229,2,1)</f>
        <v>2</v>
      </c>
      <c r="O214" s="6">
        <f>VLOOKUP(RawData!O212,$C$226:$D$229,2,1)</f>
        <v>0</v>
      </c>
      <c r="P214" s="6">
        <f>VLOOKUP(RawData!P212,$C$226:$D$229,2,1)</f>
        <v>-1</v>
      </c>
      <c r="R214" s="6">
        <f>IF(RawData!R212="Yes",1,0)</f>
        <v>0</v>
      </c>
      <c r="S214" s="6">
        <f>VLOOKUP(RawData!S212,$S$226:$T$229,2,1)</f>
        <v>2</v>
      </c>
      <c r="T214" s="6">
        <f>VLOOKUP(RawData!T212,$S$226:$T$229,2,1)</f>
        <v>0</v>
      </c>
      <c r="U214" s="6">
        <f>VLOOKUP(RawData!U212,$S$226:$T$229,2,1)</f>
        <v>1</v>
      </c>
      <c r="V214" s="6">
        <f>VLOOKUP(RawData!V212,$S$226:$T$229,2,1)</f>
        <v>1</v>
      </c>
      <c r="W214" s="6">
        <f>VLOOKUP(RawData!W212,$S$226:$T$229,2,1)</f>
        <v>0</v>
      </c>
      <c r="X214" s="6">
        <f>VLOOKUP(RawData!X212,$S$226:$T$229,2,1)</f>
        <v>0</v>
      </c>
      <c r="Y214" s="6">
        <f>VLOOKUP(RawData!Y212,$S$226:$T$229,2,1)</f>
        <v>1</v>
      </c>
      <c r="Z214" s="6">
        <f>VLOOKUP(RawData!Z212,$S$226:$T$229,2,1)</f>
        <v>2</v>
      </c>
      <c r="AA214" s="6">
        <f>VLOOKUP(RawData!AA212,$S$226:$T$229,2,1)</f>
        <v>1</v>
      </c>
      <c r="AB214" s="6">
        <f>VLOOKUP(RawData!AB212,$S$226:$T$229,2,1)</f>
        <v>2</v>
      </c>
    </row>
    <row r="215" spans="1:28" ht="12.75">
      <c r="A215" s="9">
        <f>RawData!A213</f>
        <v>1</v>
      </c>
      <c r="B215" s="9">
        <f>RawData!B213</f>
        <v>0</v>
      </c>
      <c r="C215" s="9">
        <f>RawData!C213</f>
        <v>1</v>
      </c>
      <c r="D215" s="9">
        <f>RawData!D213</f>
        <v>0</v>
      </c>
      <c r="E215" s="9">
        <f>RawData!E213</f>
        <v>0</v>
      </c>
      <c r="F215" s="6">
        <f>VLOOKUP(RawData!F213,$C$226:$D$229,2,1)</f>
        <v>1</v>
      </c>
      <c r="G215" s="6">
        <f>VLOOKUP(RawData!G213,$C$226:$D$229,2,1)</f>
        <v>1</v>
      </c>
      <c r="H215" s="6">
        <f>VLOOKUP(RawData!H213,$C$226:$D$229,2,1)</f>
        <v>2</v>
      </c>
      <c r="I215" s="6">
        <f>VLOOKUP(RawData!I213,$C$226:$D$229,2,1)</f>
        <v>2</v>
      </c>
      <c r="J215" s="6">
        <f>VLOOKUP(RawData!J213,$C$226:$D$229,2,1)</f>
        <v>1</v>
      </c>
      <c r="K215" s="6">
        <f>VLOOKUP(RawData!K213,$C$226:$D$229,2,1)</f>
        <v>2</v>
      </c>
      <c r="L215" s="6">
        <f>VLOOKUP(RawData!L213,$C$226:$D$229,2,1)</f>
        <v>0</v>
      </c>
      <c r="M215" s="6">
        <f>VLOOKUP(RawData!M213,$C$226:$D$229,2,1)</f>
        <v>1</v>
      </c>
      <c r="N215" s="6">
        <f>VLOOKUP(RawData!N213,$C$226:$D$229,2,1)</f>
        <v>2</v>
      </c>
      <c r="O215" s="6">
        <f>VLOOKUP(RawData!O213,$C$226:$D$229,2,1)</f>
        <v>2</v>
      </c>
      <c r="P215" s="6">
        <f>VLOOKUP(RawData!P213,$C$226:$D$229,2,1)</f>
        <v>2</v>
      </c>
      <c r="R215" s="6">
        <f>IF(RawData!R213="Yes",1,0)</f>
        <v>0</v>
      </c>
      <c r="S215" s="6">
        <f>VLOOKUP(RawData!S213,$S$226:$T$229,2,1)</f>
        <v>2</v>
      </c>
      <c r="T215" s="6">
        <f>VLOOKUP(RawData!T213,$S$226:$T$229,2,1)</f>
        <v>1</v>
      </c>
      <c r="U215" s="6">
        <f>VLOOKUP(RawData!U213,$S$226:$T$229,2,1)</f>
        <v>2</v>
      </c>
      <c r="V215" s="6">
        <f>VLOOKUP(RawData!V213,$S$226:$T$229,2,1)</f>
        <v>0</v>
      </c>
      <c r="W215" s="6">
        <f>VLOOKUP(RawData!W213,$S$226:$T$229,2,1)</f>
        <v>0</v>
      </c>
      <c r="X215" s="6">
        <f>VLOOKUP(RawData!X213,$S$226:$T$229,2,1)</f>
        <v>2</v>
      </c>
      <c r="Y215" s="6">
        <f>VLOOKUP(RawData!Y213,$S$226:$T$229,2,1)</f>
        <v>2</v>
      </c>
      <c r="Z215" s="6">
        <f>VLOOKUP(RawData!Z213,$S$226:$T$229,2,1)</f>
        <v>1</v>
      </c>
      <c r="AA215" s="6">
        <f>VLOOKUP(RawData!AA213,$S$226:$T$229,2,1)</f>
        <v>1</v>
      </c>
      <c r="AB215" s="6">
        <f>VLOOKUP(RawData!AB213,$S$226:$T$229,2,1)</f>
        <v>2</v>
      </c>
    </row>
    <row r="216" spans="1:28" ht="12.75">
      <c r="A216" s="9">
        <f>RawData!A214</f>
        <v>0</v>
      </c>
      <c r="B216" s="9">
        <f>RawData!B214</f>
        <v>0</v>
      </c>
      <c r="C216" s="9">
        <f>RawData!C214</f>
        <v>1</v>
      </c>
      <c r="D216" s="9">
        <f>RawData!D214</f>
        <v>1</v>
      </c>
      <c r="E216" s="9">
        <f>RawData!E214</f>
        <v>1</v>
      </c>
      <c r="F216" s="6">
        <f>VLOOKUP(RawData!F214,$C$226:$D$229,2,1)</f>
        <v>2</v>
      </c>
      <c r="G216" s="6">
        <f>VLOOKUP(RawData!G214,$C$226:$D$229,2,1)</f>
        <v>1</v>
      </c>
      <c r="H216" s="6">
        <f>VLOOKUP(RawData!H214,$C$226:$D$229,2,1)</f>
        <v>1</v>
      </c>
      <c r="I216" s="6">
        <f>VLOOKUP(RawData!I214,$C$226:$D$229,2,1)</f>
        <v>0</v>
      </c>
      <c r="J216" s="6">
        <f>VLOOKUP(RawData!J214,$C$226:$D$229,2,1)</f>
        <v>0</v>
      </c>
      <c r="K216" s="6">
        <f>VLOOKUP(RawData!K214,$C$226:$D$229,2,1)</f>
        <v>1</v>
      </c>
      <c r="L216" s="6">
        <f>VLOOKUP(RawData!L214,$C$226:$D$229,2,1)</f>
        <v>1</v>
      </c>
      <c r="M216" s="6">
        <f>VLOOKUP(RawData!M214,$C$226:$D$229,2,1)</f>
        <v>0</v>
      </c>
      <c r="N216" s="6">
        <f>VLOOKUP(RawData!N214,$C$226:$D$229,2,1)</f>
        <v>1</v>
      </c>
      <c r="O216" s="6">
        <f>VLOOKUP(RawData!O214,$C$226:$D$229,2,1)</f>
        <v>0</v>
      </c>
      <c r="P216" s="6">
        <f>VLOOKUP(RawData!P214,$C$226:$D$229,2,1)</f>
        <v>-1</v>
      </c>
      <c r="R216" s="6">
        <f>IF(RawData!R214="Yes",1,0)</f>
        <v>0</v>
      </c>
      <c r="S216" s="6">
        <f>VLOOKUP(RawData!S214,$S$226:$T$229,2,1)</f>
        <v>1</v>
      </c>
      <c r="T216" s="6">
        <f>VLOOKUP(RawData!T214,$S$226:$T$229,2,1)</f>
        <v>1</v>
      </c>
      <c r="U216" s="6">
        <f>VLOOKUP(RawData!U214,$S$226:$T$229,2,1)</f>
        <v>1</v>
      </c>
      <c r="V216" s="6">
        <f>VLOOKUP(RawData!V214,$S$226:$T$229,2,1)</f>
        <v>1</v>
      </c>
      <c r="W216" s="6">
        <f>VLOOKUP(RawData!W214,$S$226:$T$229,2,1)</f>
        <v>0</v>
      </c>
      <c r="X216" s="6">
        <f>VLOOKUP(RawData!X214,$S$226:$T$229,2,1)</f>
        <v>0</v>
      </c>
      <c r="Y216" s="6">
        <f>VLOOKUP(RawData!Y214,$S$226:$T$229,2,1)</f>
        <v>1</v>
      </c>
      <c r="Z216" s="6">
        <f>VLOOKUP(RawData!Z214,$S$226:$T$229,2,1)</f>
        <v>1</v>
      </c>
      <c r="AA216" s="6">
        <f>VLOOKUP(RawData!AA214,$S$226:$T$229,2,1)</f>
        <v>1</v>
      </c>
      <c r="AB216" s="6">
        <f>VLOOKUP(RawData!AB214,$S$226:$T$229,2,1)</f>
        <v>-1</v>
      </c>
    </row>
    <row r="217" spans="1:28" ht="12.75">
      <c r="A217" s="9">
        <f>RawData!A215</f>
        <v>0</v>
      </c>
      <c r="B217" s="9">
        <f>RawData!B215</f>
        <v>0</v>
      </c>
      <c r="C217" s="9">
        <f>RawData!C215</f>
        <v>0</v>
      </c>
      <c r="D217" s="9">
        <f>RawData!D215</f>
        <v>1</v>
      </c>
      <c r="E217" s="9">
        <f>RawData!E215</f>
        <v>0</v>
      </c>
      <c r="F217" s="6">
        <f>VLOOKUP(RawData!F215,$C$226:$D$229,2,1)</f>
        <v>2</v>
      </c>
      <c r="G217" s="6">
        <f>VLOOKUP(RawData!G215,$C$226:$D$229,2,1)</f>
        <v>2</v>
      </c>
      <c r="H217" s="6">
        <f>VLOOKUP(RawData!H215,$C$226:$D$229,2,1)</f>
        <v>2</v>
      </c>
      <c r="I217" s="6">
        <f>VLOOKUP(RawData!I215,$C$226:$D$229,2,1)</f>
        <v>2</v>
      </c>
      <c r="J217" s="6">
        <f>VLOOKUP(RawData!J215,$C$226:$D$229,2,1)</f>
        <v>2</v>
      </c>
      <c r="K217" s="6">
        <f>VLOOKUP(RawData!K215,$C$226:$D$229,2,1)</f>
        <v>1</v>
      </c>
      <c r="L217" s="6">
        <f>VLOOKUP(RawData!L215,$C$226:$D$229,2,1)</f>
        <v>2</v>
      </c>
      <c r="M217" s="6">
        <f>VLOOKUP(RawData!M215,$C$226:$D$229,2,1)</f>
        <v>1</v>
      </c>
      <c r="N217" s="6">
        <f>VLOOKUP(RawData!N215,$C$226:$D$229,2,1)</f>
        <v>2</v>
      </c>
      <c r="O217" s="6">
        <f>VLOOKUP(RawData!O215,$C$226:$D$229,2,1)</f>
        <v>1</v>
      </c>
      <c r="P217" s="6">
        <f>VLOOKUP(RawData!P215,$C$226:$D$229,2,1)</f>
        <v>-1</v>
      </c>
      <c r="R217" s="6">
        <f>IF(RawData!R215="Yes",1,0)</f>
        <v>1</v>
      </c>
      <c r="S217" s="6">
        <f>VLOOKUP(RawData!S215,$S$226:$T$229,2,1)</f>
        <v>0</v>
      </c>
      <c r="T217" s="6">
        <f>VLOOKUP(RawData!T215,$S$226:$T$229,2,1)</f>
        <v>2</v>
      </c>
      <c r="U217" s="6">
        <f>VLOOKUP(RawData!U215,$S$226:$T$229,2,1)</f>
        <v>1</v>
      </c>
      <c r="V217" s="6">
        <f>VLOOKUP(RawData!V215,$S$226:$T$229,2,1)</f>
        <v>1</v>
      </c>
      <c r="W217" s="6">
        <f>VLOOKUP(RawData!W215,$S$226:$T$229,2,1)</f>
        <v>2</v>
      </c>
      <c r="X217" s="6">
        <f>VLOOKUP(RawData!X215,$S$226:$T$229,2,1)</f>
        <v>2</v>
      </c>
      <c r="Y217" s="6">
        <f>VLOOKUP(RawData!Y215,$S$226:$T$229,2,1)</f>
        <v>1</v>
      </c>
      <c r="Z217" s="6">
        <f>VLOOKUP(RawData!Z215,$S$226:$T$229,2,1)</f>
        <v>1</v>
      </c>
      <c r="AA217" s="6">
        <f>VLOOKUP(RawData!AA215,$S$226:$T$229,2,1)</f>
        <v>0</v>
      </c>
      <c r="AB217" s="6">
        <f>VLOOKUP(RawData!AB215,$S$226:$T$229,2,1)</f>
        <v>-1</v>
      </c>
    </row>
    <row r="218" spans="1:28" ht="12.75">
      <c r="A218" s="9">
        <f>RawData!A216</f>
        <v>1</v>
      </c>
      <c r="B218" s="9">
        <f>RawData!B216</f>
        <v>1</v>
      </c>
      <c r="C218" s="9">
        <f>RawData!C216</f>
        <v>1</v>
      </c>
      <c r="D218" s="9">
        <f>RawData!D216</f>
        <v>1</v>
      </c>
      <c r="E218" s="9">
        <f>RawData!E216</f>
        <v>0</v>
      </c>
      <c r="F218" s="6">
        <f>VLOOKUP(RawData!F216,$C$226:$D$229,2,1)</f>
        <v>1</v>
      </c>
      <c r="G218" s="6">
        <f>VLOOKUP(RawData!G216,$C$226:$D$229,2,1)</f>
        <v>1</v>
      </c>
      <c r="H218" s="6">
        <f>VLOOKUP(RawData!H216,$C$226:$D$229,2,1)</f>
        <v>1</v>
      </c>
      <c r="I218" s="6">
        <f>VLOOKUP(RawData!I216,$C$226:$D$229,2,1)</f>
        <v>2</v>
      </c>
      <c r="J218" s="6">
        <f>VLOOKUP(RawData!J216,$C$226:$D$229,2,1)</f>
        <v>1</v>
      </c>
      <c r="K218" s="6">
        <f>VLOOKUP(RawData!K216,$C$226:$D$229,2,1)</f>
        <v>1</v>
      </c>
      <c r="L218" s="6">
        <f>VLOOKUP(RawData!L216,$C$226:$D$229,2,1)</f>
        <v>1</v>
      </c>
      <c r="M218" s="6">
        <f>VLOOKUP(RawData!M216,$C$226:$D$229,2,1)</f>
        <v>-1</v>
      </c>
      <c r="N218" s="6">
        <f>VLOOKUP(RawData!N216,$C$226:$D$229,2,1)</f>
        <v>1</v>
      </c>
      <c r="O218" s="6">
        <f>VLOOKUP(RawData!O216,$C$226:$D$229,2,1)</f>
        <v>1</v>
      </c>
      <c r="P218" s="6">
        <f>VLOOKUP(RawData!P216,$C$226:$D$229,2,1)</f>
        <v>-1</v>
      </c>
      <c r="R218" s="6">
        <f>IF(RawData!R216="Yes",1,0)</f>
        <v>0</v>
      </c>
      <c r="S218" s="6">
        <f>VLOOKUP(RawData!S216,$S$226:$T$229,2,1)</f>
        <v>2</v>
      </c>
      <c r="T218" s="6">
        <f>VLOOKUP(RawData!T216,$S$226:$T$229,2,1)</f>
        <v>1</v>
      </c>
      <c r="U218" s="6">
        <f>VLOOKUP(RawData!U216,$S$226:$T$229,2,1)</f>
        <v>1</v>
      </c>
      <c r="V218" s="6">
        <f>VLOOKUP(RawData!V216,$S$226:$T$229,2,1)</f>
        <v>2</v>
      </c>
      <c r="W218" s="6">
        <f>VLOOKUP(RawData!W216,$S$226:$T$229,2,1)</f>
        <v>2</v>
      </c>
      <c r="X218" s="6">
        <f>VLOOKUP(RawData!X216,$S$226:$T$229,2,1)</f>
        <v>2</v>
      </c>
      <c r="Y218" s="6">
        <f>VLOOKUP(RawData!Y216,$S$226:$T$229,2,1)</f>
        <v>1</v>
      </c>
      <c r="Z218" s="6">
        <f>VLOOKUP(RawData!Z216,$S$226:$T$229,2,1)</f>
        <v>2</v>
      </c>
      <c r="AA218" s="6">
        <f>VLOOKUP(RawData!AA216,$S$226:$T$229,2,1)</f>
        <v>1</v>
      </c>
      <c r="AB218" s="6">
        <f>VLOOKUP(RawData!AB216,$S$226:$T$229,2,1)</f>
        <v>-1</v>
      </c>
    </row>
    <row r="219" spans="1:28" ht="12.75">
      <c r="A219" s="9">
        <f>RawData!A217</f>
        <v>1</v>
      </c>
      <c r="B219" s="9">
        <f>RawData!B217</f>
        <v>1</v>
      </c>
      <c r="C219" s="9">
        <f>RawData!C217</f>
        <v>1</v>
      </c>
      <c r="D219" s="9">
        <f>RawData!D217</f>
        <v>0</v>
      </c>
      <c r="E219" s="9">
        <f>RawData!E217</f>
        <v>0</v>
      </c>
      <c r="F219" s="6">
        <f>VLOOKUP(RawData!F217,$C$226:$D$229,2,1)</f>
        <v>2</v>
      </c>
      <c r="G219" s="6">
        <f>VLOOKUP(RawData!G217,$C$226:$D$229,2,1)</f>
        <v>2</v>
      </c>
      <c r="H219" s="6">
        <f>VLOOKUP(RawData!H217,$C$226:$D$229,2,1)</f>
        <v>2</v>
      </c>
      <c r="I219" s="6">
        <f>VLOOKUP(RawData!I217,$C$226:$D$229,2,1)</f>
        <v>2</v>
      </c>
      <c r="J219" s="6">
        <f>VLOOKUP(RawData!J217,$C$226:$D$229,2,1)</f>
        <v>2</v>
      </c>
      <c r="K219" s="6">
        <f>VLOOKUP(RawData!K217,$C$226:$D$229,2,1)</f>
        <v>2</v>
      </c>
      <c r="L219" s="6">
        <f>VLOOKUP(RawData!L217,$C$226:$D$229,2,1)</f>
        <v>2</v>
      </c>
      <c r="M219" s="6">
        <f>VLOOKUP(RawData!M217,$C$226:$D$229,2,1)</f>
        <v>2</v>
      </c>
      <c r="N219" s="6">
        <f>VLOOKUP(RawData!N217,$C$226:$D$229,2,1)</f>
        <v>2</v>
      </c>
      <c r="O219" s="6">
        <f>VLOOKUP(RawData!O217,$C$226:$D$229,2,1)</f>
        <v>2</v>
      </c>
      <c r="P219" s="6">
        <f>VLOOKUP(RawData!P217,$C$226:$D$229,2,1)</f>
        <v>-1</v>
      </c>
      <c r="R219" s="6">
        <f>IF(RawData!R217="Yes",1,0)</f>
        <v>0</v>
      </c>
      <c r="S219" s="6">
        <f>VLOOKUP(RawData!S217,$S$226:$T$229,2,1)</f>
        <v>2</v>
      </c>
      <c r="T219" s="6">
        <f>VLOOKUP(RawData!T217,$S$226:$T$229,2,1)</f>
        <v>2</v>
      </c>
      <c r="U219" s="6">
        <f>VLOOKUP(RawData!U217,$S$226:$T$229,2,1)</f>
        <v>0</v>
      </c>
      <c r="V219" s="6">
        <f>VLOOKUP(RawData!V217,$S$226:$T$229,2,1)</f>
        <v>0</v>
      </c>
      <c r="W219" s="6">
        <f>VLOOKUP(RawData!W217,$S$226:$T$229,2,1)</f>
        <v>1</v>
      </c>
      <c r="X219" s="6">
        <f>VLOOKUP(RawData!X217,$S$226:$T$229,2,1)</f>
        <v>2</v>
      </c>
      <c r="Y219" s="6">
        <f>VLOOKUP(RawData!Y217,$S$226:$T$229,2,1)</f>
        <v>0</v>
      </c>
      <c r="Z219" s="6">
        <f>VLOOKUP(RawData!Z217,$S$226:$T$229,2,1)</f>
        <v>2</v>
      </c>
      <c r="AA219" s="6">
        <f>VLOOKUP(RawData!AA217,$S$226:$T$229,2,1)</f>
        <v>2</v>
      </c>
      <c r="AB219" s="6">
        <f>VLOOKUP(RawData!AB217,$S$226:$T$229,2,1)</f>
        <v>2</v>
      </c>
    </row>
    <row r="220" spans="1:28" ht="12.75">
      <c r="A220" s="9">
        <f>RawData!A218</f>
        <v>1</v>
      </c>
      <c r="B220" s="9">
        <f>RawData!B218</f>
        <v>1</v>
      </c>
      <c r="C220" s="9">
        <f>RawData!C218</f>
        <v>1</v>
      </c>
      <c r="D220" s="9">
        <f>RawData!D218</f>
        <v>1</v>
      </c>
      <c r="E220" s="9">
        <f>RawData!E218</f>
        <v>1</v>
      </c>
      <c r="F220" s="6">
        <f>VLOOKUP(RawData!F218,$C$226:$D$229,2,1)</f>
        <v>1</v>
      </c>
      <c r="G220" s="6">
        <f>VLOOKUP(RawData!G218,$C$226:$D$229,2,1)</f>
        <v>0</v>
      </c>
      <c r="H220" s="6">
        <f>VLOOKUP(RawData!H218,$C$226:$D$229,2,1)</f>
        <v>2</v>
      </c>
      <c r="I220" s="6">
        <f>VLOOKUP(RawData!I218,$C$226:$D$229,2,1)</f>
        <v>2</v>
      </c>
      <c r="J220" s="6">
        <f>VLOOKUP(RawData!J218,$C$226:$D$229,2,1)</f>
        <v>0</v>
      </c>
      <c r="K220" s="6">
        <f>VLOOKUP(RawData!K218,$C$226:$D$229,2,1)</f>
        <v>2</v>
      </c>
      <c r="L220" s="6">
        <f>VLOOKUP(RawData!L218,$C$226:$D$229,2,1)</f>
        <v>1</v>
      </c>
      <c r="M220" s="6">
        <f>VLOOKUP(RawData!M218,$C$226:$D$229,2,1)</f>
        <v>0</v>
      </c>
      <c r="N220" s="6">
        <f>VLOOKUP(RawData!N218,$C$226:$D$229,2,1)</f>
        <v>1</v>
      </c>
      <c r="O220" s="6">
        <f>VLOOKUP(RawData!O218,$C$226:$D$229,2,1)</f>
        <v>1</v>
      </c>
      <c r="P220" s="6">
        <f>VLOOKUP(RawData!P218,$C$226:$D$229,2,1)</f>
        <v>-1</v>
      </c>
      <c r="R220" s="6">
        <f>IF(RawData!R218="Yes",1,0)</f>
        <v>0</v>
      </c>
      <c r="S220" s="6">
        <f>VLOOKUP(RawData!S218,$S$226:$T$229,2,1)</f>
        <v>2</v>
      </c>
      <c r="T220" s="6">
        <f>VLOOKUP(RawData!T218,$S$226:$T$229,2,1)</f>
        <v>2</v>
      </c>
      <c r="U220" s="6">
        <f>VLOOKUP(RawData!U218,$S$226:$T$229,2,1)</f>
        <v>2</v>
      </c>
      <c r="V220" s="6">
        <f>VLOOKUP(RawData!V218,$S$226:$T$229,2,1)</f>
        <v>2</v>
      </c>
      <c r="W220" s="6">
        <f>VLOOKUP(RawData!W218,$S$226:$T$229,2,1)</f>
        <v>2</v>
      </c>
      <c r="X220" s="6">
        <f>VLOOKUP(RawData!X218,$S$226:$T$229,2,1)</f>
        <v>2</v>
      </c>
      <c r="Y220" s="6">
        <f>VLOOKUP(RawData!Y218,$S$226:$T$229,2,1)</f>
        <v>2</v>
      </c>
      <c r="Z220" s="6">
        <f>VLOOKUP(RawData!Z218,$S$226:$T$229,2,1)</f>
        <v>2</v>
      </c>
      <c r="AA220" s="6">
        <f>VLOOKUP(RawData!AA218,$S$226:$T$229,2,1)</f>
        <v>2</v>
      </c>
      <c r="AB220" s="6">
        <f>VLOOKUP(RawData!AB218,$S$226:$T$229,2,1)</f>
        <v>2</v>
      </c>
    </row>
    <row r="221" ht="12.75"/>
    <row r="222" spans="1:16" ht="12.75">
      <c r="A222" t="s">
        <v>5799</v>
      </c>
      <c r="F222" s="6">
        <f>MEDIAN(F$226:F$442)</f>
        <v>1</v>
      </c>
      <c r="G222" s="6">
        <f>MEDIAN(G$226:G$442)</f>
        <v>1</v>
      </c>
      <c r="H222" s="6">
        <f>MEDIAN(H$226:H$442)</f>
        <v>1</v>
      </c>
      <c r="I222" s="6">
        <f>MEDIAN(I$226:I$442)</f>
        <v>1</v>
      </c>
      <c r="J222" s="6">
        <f>MEDIAN(J$226:J$442)</f>
        <v>1</v>
      </c>
      <c r="K222" s="6">
        <f>MEDIAN(K$226:K$442)</f>
        <v>1</v>
      </c>
      <c r="L222" s="6">
        <f>MEDIAN(L$226:L$442)</f>
        <v>1</v>
      </c>
      <c r="M222" s="6">
        <f>MEDIAN(M$226:M$442)</f>
        <v>0</v>
      </c>
      <c r="N222" s="6">
        <f>MEDIAN(N$226:N$442)</f>
        <v>1</v>
      </c>
      <c r="O222" s="6">
        <f>MEDIAN(O$226:O$442)</f>
        <v>1</v>
      </c>
      <c r="P222" s="6">
        <f>MEDIAN(P$226:P$442)</f>
        <v>0</v>
      </c>
    </row>
    <row r="223" spans="1:16" ht="12.75">
      <c r="A223" t="s">
        <v>5800</v>
      </c>
      <c r="F223" s="6">
        <f>SUM(F$226:F$442)/217</f>
        <v>1.3133640552995391</v>
      </c>
      <c r="G223" s="6">
        <f>SUM(G$226:G$442)/217</f>
        <v>1.1152073732718895</v>
      </c>
      <c r="H223" s="6">
        <f>SUM(H$226:H$442)/217</f>
        <v>1.327188940092166</v>
      </c>
      <c r="I223" s="6">
        <f>SUM(I$226:I$442)/217</f>
        <v>1.1566820276497696</v>
      </c>
      <c r="J223" s="6">
        <f>SUM(J$226:J$442)/217</f>
        <v>1.1658986175115207</v>
      </c>
      <c r="K223" s="6">
        <f>SUM(K$226:K$442)/217</f>
        <v>1.2488479262672811</v>
      </c>
      <c r="L223" s="6">
        <f>SUM(L$226:L$442)/217</f>
        <v>0.8986175115207373</v>
      </c>
      <c r="M223" s="6">
        <f>SUM(M$226:M$442)/217</f>
        <v>0.5299539170506913</v>
      </c>
      <c r="N223" s="6">
        <f>SUM(N$226:N$442)/217</f>
        <v>1.207373271889401</v>
      </c>
      <c r="O223" s="6">
        <f>SUM(O$226:O$442)/217</f>
        <v>0.967741935483871</v>
      </c>
      <c r="P223" s="6">
        <f>SUM(P$226:P$442)/217</f>
        <v>0.22119815668202766</v>
      </c>
    </row>
    <row r="224" ht="12.75"/>
    <row r="225" ht="12.75"/>
    <row r="226" spans="1:20" ht="12.75">
      <c r="A226" s="1"/>
      <c r="C226" t="s">
        <v>5801</v>
      </c>
      <c r="D226">
        <v>1</v>
      </c>
      <c r="F226" s="6">
        <f>IF(F4&lt;0,0,F4)</f>
        <v>0</v>
      </c>
      <c r="G226" s="6">
        <f>IF(G4&lt;0,0,G4)</f>
        <v>1</v>
      </c>
      <c r="H226" s="6">
        <f>IF(H4&lt;0,0,H4)</f>
        <v>1</v>
      </c>
      <c r="I226" s="6">
        <f>IF(I4&lt;0,0,I4)</f>
        <v>1</v>
      </c>
      <c r="J226" s="6">
        <f>IF(J4&lt;0,0,J4)</f>
        <v>1</v>
      </c>
      <c r="K226" s="6">
        <f>IF(K4&lt;0,0,K4)</f>
        <v>0</v>
      </c>
      <c r="L226" s="6">
        <f>IF(L4&lt;0,0,L4)</f>
        <v>0</v>
      </c>
      <c r="M226" s="6">
        <f>IF(M4&lt;0,0,M4)</f>
        <v>0</v>
      </c>
      <c r="N226" s="6">
        <f>IF(N4&lt;0,0,N4)</f>
        <v>0</v>
      </c>
      <c r="O226" s="6">
        <f>IF(O4&lt;0,0,O4)</f>
        <v>1</v>
      </c>
      <c r="P226" s="6">
        <f>IF(P4&lt;0,0,P4)</f>
        <v>0</v>
      </c>
      <c r="S226" t="s">
        <v>5802</v>
      </c>
      <c r="T226">
        <v>1</v>
      </c>
    </row>
    <row r="227" spans="1:20" ht="12.75">
      <c r="A227" s="1"/>
      <c r="C227" t="s">
        <v>5803</v>
      </c>
      <c r="D227">
        <v>2</v>
      </c>
      <c r="F227" s="6">
        <f>IF(F5&lt;0,0,F5)</f>
        <v>2</v>
      </c>
      <c r="G227" s="6">
        <f>IF(G5&lt;0,0,G5)</f>
        <v>0</v>
      </c>
      <c r="H227" s="6">
        <f>IF(H5&lt;0,0,H5)</f>
        <v>2</v>
      </c>
      <c r="I227" s="6">
        <f>IF(I5&lt;0,0,I5)</f>
        <v>1</v>
      </c>
      <c r="J227" s="6">
        <f>IF(J5&lt;0,0,J5)</f>
        <v>1</v>
      </c>
      <c r="K227" s="6">
        <f>IF(K5&lt;0,0,K5)</f>
        <v>1</v>
      </c>
      <c r="L227" s="6">
        <f>IF(L5&lt;0,0,L5)</f>
        <v>2</v>
      </c>
      <c r="M227" s="6">
        <f>IF(M5&lt;0,0,M5)</f>
        <v>1</v>
      </c>
      <c r="N227" s="6">
        <f>IF(N5&lt;0,0,N5)</f>
        <v>0</v>
      </c>
      <c r="O227" s="6">
        <f>IF(O5&lt;0,0,O5)</f>
        <v>0</v>
      </c>
      <c r="P227" s="6">
        <f>IF(P5&lt;0,0,P5)</f>
        <v>0</v>
      </c>
      <c r="S227" t="s">
        <v>5804</v>
      </c>
      <c r="T227">
        <v>2</v>
      </c>
    </row>
    <row r="228" spans="1:20" ht="12.75">
      <c r="A228" s="1"/>
      <c r="C228" t="s">
        <v>5805</v>
      </c>
      <c r="D228">
        <v>0</v>
      </c>
      <c r="F228" s="6">
        <f>IF(F6&lt;0,0,F6)</f>
        <v>2</v>
      </c>
      <c r="G228" s="6">
        <f>IF(G6&lt;0,0,G6)</f>
        <v>1</v>
      </c>
      <c r="H228" s="6">
        <f>IF(H6&lt;0,0,H6)</f>
        <v>2</v>
      </c>
      <c r="I228" s="6">
        <f>IF(I6&lt;0,0,I6)</f>
        <v>1</v>
      </c>
      <c r="J228" s="6">
        <f>IF(J6&lt;0,0,J6)</f>
        <v>2</v>
      </c>
      <c r="K228" s="6">
        <f>IF(K6&lt;0,0,K6)</f>
        <v>2</v>
      </c>
      <c r="L228" s="6">
        <f>IF(L6&lt;0,0,L6)</f>
        <v>1</v>
      </c>
      <c r="M228" s="6">
        <f>IF(M6&lt;0,0,M6)</f>
        <v>1</v>
      </c>
      <c r="N228" s="6">
        <f>IF(N6&lt;0,0,N6)</f>
        <v>2</v>
      </c>
      <c r="O228" s="6">
        <f>IF(O6&lt;0,0,O6)</f>
        <v>2</v>
      </c>
      <c r="P228" s="6">
        <f>IF(P6&lt;0,0,P6)</f>
        <v>0</v>
      </c>
      <c r="S228" t="s">
        <v>5806</v>
      </c>
      <c r="T228">
        <v>0</v>
      </c>
    </row>
    <row r="229" spans="1:20" ht="12.75">
      <c r="A229" s="1"/>
      <c r="C229">
        <v>0</v>
      </c>
      <c r="D229">
        <v>-1</v>
      </c>
      <c r="F229" s="6">
        <f>IF(F7&lt;0,0,F7)</f>
        <v>1</v>
      </c>
      <c r="G229" s="6">
        <f>IF(G7&lt;0,0,G7)</f>
        <v>2</v>
      </c>
      <c r="H229" s="6">
        <f>IF(H7&lt;0,0,H7)</f>
        <v>2</v>
      </c>
      <c r="I229" s="6">
        <f>IF(I7&lt;0,0,I7)</f>
        <v>1</v>
      </c>
      <c r="J229" s="6">
        <f>IF(J7&lt;0,0,J7)</f>
        <v>2</v>
      </c>
      <c r="K229" s="6">
        <f>IF(K7&lt;0,0,K7)</f>
        <v>2</v>
      </c>
      <c r="L229" s="6">
        <f>IF(L7&lt;0,0,L7)</f>
        <v>1</v>
      </c>
      <c r="M229" s="6">
        <f>IF(M7&lt;0,0,M7)</f>
        <v>0</v>
      </c>
      <c r="N229" s="6">
        <f>IF(N7&lt;0,0,N7)</f>
        <v>2</v>
      </c>
      <c r="O229" s="6">
        <f>IF(O7&lt;0,0,O7)</f>
        <v>1</v>
      </c>
      <c r="P229" s="6">
        <f>IF(P7&lt;0,0,P7)</f>
        <v>0</v>
      </c>
      <c r="S229">
        <v>0</v>
      </c>
      <c r="T229">
        <v>-1</v>
      </c>
    </row>
    <row r="230" spans="1:16" ht="12.75">
      <c r="A230" s="1"/>
      <c r="F230" s="6">
        <f>IF(F8&lt;0,0,F8)</f>
        <v>1</v>
      </c>
      <c r="G230" s="6">
        <f>IF(G8&lt;0,0,G8)</f>
        <v>0</v>
      </c>
      <c r="H230" s="6">
        <f>IF(H8&lt;0,0,H8)</f>
        <v>2</v>
      </c>
      <c r="I230" s="6">
        <f>IF(I8&lt;0,0,I8)</f>
        <v>0</v>
      </c>
      <c r="J230" s="6">
        <f>IF(J8&lt;0,0,J8)</f>
        <v>0</v>
      </c>
      <c r="K230" s="6">
        <f>IF(K8&lt;0,0,K8)</f>
        <v>0</v>
      </c>
      <c r="L230" s="6">
        <f>IF(L8&lt;0,0,L8)</f>
        <v>0</v>
      </c>
      <c r="M230" s="6">
        <f>IF(M8&lt;0,0,M8)</f>
        <v>0</v>
      </c>
      <c r="N230" s="6">
        <f>IF(N8&lt;0,0,N8)</f>
        <v>2</v>
      </c>
      <c r="O230" s="6">
        <f>IF(O8&lt;0,0,O8)</f>
        <v>1</v>
      </c>
      <c r="P230" s="6">
        <f>IF(P8&lt;0,0,P8)</f>
        <v>0</v>
      </c>
    </row>
    <row r="231" spans="1:16" ht="12.75">
      <c r="A231" s="1"/>
      <c r="F231" s="6">
        <f>IF(F9&lt;0,0,F9)</f>
        <v>2</v>
      </c>
      <c r="G231" s="6">
        <f>IF(G9&lt;0,0,G9)</f>
        <v>2</v>
      </c>
      <c r="H231" s="6">
        <f>IF(H9&lt;0,0,H9)</f>
        <v>1</v>
      </c>
      <c r="I231" s="6">
        <f>IF(I9&lt;0,0,I9)</f>
        <v>1</v>
      </c>
      <c r="J231" s="6">
        <f>IF(J9&lt;0,0,J9)</f>
        <v>1</v>
      </c>
      <c r="K231" s="6">
        <f>IF(K9&lt;0,0,K9)</f>
        <v>1</v>
      </c>
      <c r="L231" s="6">
        <f>IF(L9&lt;0,0,L9)</f>
        <v>1</v>
      </c>
      <c r="M231" s="6">
        <f>IF(M9&lt;0,0,M9)</f>
        <v>1</v>
      </c>
      <c r="N231" s="6">
        <f>IF(N9&lt;0,0,N9)</f>
        <v>1</v>
      </c>
      <c r="O231" s="6">
        <f>IF(O9&lt;0,0,O9)</f>
        <v>0</v>
      </c>
      <c r="P231" s="6">
        <f>IF(P9&lt;0,0,P9)</f>
        <v>0</v>
      </c>
    </row>
    <row r="232" spans="1:16" ht="12.75">
      <c r="A232" s="1"/>
      <c r="F232" s="6">
        <f>IF(F10&lt;0,0,F10)</f>
        <v>2</v>
      </c>
      <c r="G232" s="6">
        <f>IF(G10&lt;0,0,G10)</f>
        <v>1</v>
      </c>
      <c r="H232" s="6">
        <f>IF(H10&lt;0,0,H10)</f>
        <v>2</v>
      </c>
      <c r="I232" s="6">
        <f>IF(I10&lt;0,0,I10)</f>
        <v>2</v>
      </c>
      <c r="J232" s="6">
        <f>IF(J10&lt;0,0,J10)</f>
        <v>2</v>
      </c>
      <c r="K232" s="6">
        <f>IF(K10&lt;0,0,K10)</f>
        <v>1</v>
      </c>
      <c r="L232" s="6">
        <f>IF(L10&lt;0,0,L10)</f>
        <v>0</v>
      </c>
      <c r="M232" s="6">
        <f>IF(M10&lt;0,0,M10)</f>
        <v>0</v>
      </c>
      <c r="N232" s="6">
        <f>IF(N10&lt;0,0,N10)</f>
        <v>1</v>
      </c>
      <c r="O232" s="6">
        <f>IF(O10&lt;0,0,O10)</f>
        <v>1</v>
      </c>
      <c r="P232" s="6">
        <f>IF(P10&lt;0,0,P10)</f>
        <v>0</v>
      </c>
    </row>
    <row r="233" spans="6:16" ht="12.75">
      <c r="F233" s="6">
        <f>IF(F11&lt;0,0,F11)</f>
        <v>1</v>
      </c>
      <c r="G233" s="6">
        <f>IF(G11&lt;0,0,G11)</f>
        <v>1</v>
      </c>
      <c r="H233" s="6">
        <f>IF(H11&lt;0,0,H11)</f>
        <v>2</v>
      </c>
      <c r="I233" s="6">
        <f>IF(I11&lt;0,0,I11)</f>
        <v>2</v>
      </c>
      <c r="J233" s="6">
        <f>IF(J11&lt;0,0,J11)</f>
        <v>2</v>
      </c>
      <c r="K233" s="6">
        <f>IF(K11&lt;0,0,K11)</f>
        <v>2</v>
      </c>
      <c r="L233" s="6">
        <f>IF(L11&lt;0,0,L11)</f>
        <v>2</v>
      </c>
      <c r="M233" s="6">
        <f>IF(M11&lt;0,0,M11)</f>
        <v>1</v>
      </c>
      <c r="N233" s="6">
        <f>IF(N11&lt;0,0,N11)</f>
        <v>1</v>
      </c>
      <c r="O233" s="6">
        <f>IF(O11&lt;0,0,O11)</f>
        <v>2</v>
      </c>
      <c r="P233" s="6">
        <f>IF(P11&lt;0,0,P11)</f>
        <v>0</v>
      </c>
    </row>
    <row r="234" spans="1:16" ht="12.75">
      <c r="A234" s="1"/>
      <c r="F234" s="6">
        <f>IF(F12&lt;0,0,F12)</f>
        <v>2</v>
      </c>
      <c r="G234" s="6">
        <f>IF(G12&lt;0,0,G12)</f>
        <v>0</v>
      </c>
      <c r="H234" s="6">
        <f>IF(H12&lt;0,0,H12)</f>
        <v>0</v>
      </c>
      <c r="I234" s="6">
        <f>IF(I12&lt;0,0,I12)</f>
        <v>1</v>
      </c>
      <c r="J234" s="6">
        <f>IF(J12&lt;0,0,J12)</f>
        <v>1</v>
      </c>
      <c r="K234" s="6">
        <f>IF(K12&lt;0,0,K12)</f>
        <v>0</v>
      </c>
      <c r="L234" s="6">
        <f>IF(L12&lt;0,0,L12)</f>
        <v>1</v>
      </c>
      <c r="M234" s="6">
        <f>IF(M12&lt;0,0,M12)</f>
        <v>0</v>
      </c>
      <c r="N234" s="6">
        <f>IF(N12&lt;0,0,N12)</f>
        <v>1</v>
      </c>
      <c r="O234" s="6">
        <f>IF(O12&lt;0,0,O12)</f>
        <v>0</v>
      </c>
      <c r="P234" s="6">
        <f>IF(P12&lt;0,0,P12)</f>
        <v>0</v>
      </c>
    </row>
    <row r="235" spans="1:16" ht="12.75">
      <c r="A235" s="1"/>
      <c r="F235" s="6">
        <f>IF(F13&lt;0,0,F13)</f>
        <v>0</v>
      </c>
      <c r="G235" s="6">
        <f>IF(G13&lt;0,0,G13)</f>
        <v>2</v>
      </c>
      <c r="H235" s="6">
        <f>IF(H13&lt;0,0,H13)</f>
        <v>2</v>
      </c>
      <c r="I235" s="6">
        <f>IF(I13&lt;0,0,I13)</f>
        <v>0</v>
      </c>
      <c r="J235" s="6">
        <f>IF(J13&lt;0,0,J13)</f>
        <v>0</v>
      </c>
      <c r="K235" s="6">
        <f>IF(K13&lt;0,0,K13)</f>
        <v>2</v>
      </c>
      <c r="L235" s="6">
        <f>IF(L13&lt;0,0,L13)</f>
        <v>0</v>
      </c>
      <c r="M235" s="6">
        <f>IF(M13&lt;0,0,M13)</f>
        <v>0</v>
      </c>
      <c r="N235" s="6">
        <f>IF(N13&lt;0,0,N13)</f>
        <v>2</v>
      </c>
      <c r="O235" s="6">
        <f>IF(O13&lt;0,0,O13)</f>
        <v>0</v>
      </c>
      <c r="P235" s="6">
        <f>IF(P13&lt;0,0,P13)</f>
        <v>0</v>
      </c>
    </row>
    <row r="236" spans="1:16" ht="12.75">
      <c r="A236" s="1"/>
      <c r="F236" s="6">
        <f>IF(F14&lt;0,0,F14)</f>
        <v>1</v>
      </c>
      <c r="G236" s="6">
        <f>IF(G14&lt;0,0,G14)</f>
        <v>1</v>
      </c>
      <c r="H236" s="6">
        <f>IF(H14&lt;0,0,H14)</f>
        <v>2</v>
      </c>
      <c r="I236" s="6">
        <f>IF(I14&lt;0,0,I14)</f>
        <v>1</v>
      </c>
      <c r="J236" s="6">
        <f>IF(J14&lt;0,0,J14)</f>
        <v>0</v>
      </c>
      <c r="K236" s="6">
        <f>IF(K14&lt;0,0,K14)</f>
        <v>0</v>
      </c>
      <c r="L236" s="6">
        <f>IF(L14&lt;0,0,L14)</f>
        <v>0</v>
      </c>
      <c r="M236" s="6">
        <f>IF(M14&lt;0,0,M14)</f>
        <v>0</v>
      </c>
      <c r="N236" s="6">
        <f>IF(N14&lt;0,0,N14)</f>
        <v>1</v>
      </c>
      <c r="O236" s="6">
        <f>IF(O14&lt;0,0,O14)</f>
        <v>0</v>
      </c>
      <c r="P236" s="6">
        <f>IF(P14&lt;0,0,P14)</f>
        <v>0</v>
      </c>
    </row>
    <row r="237" spans="1:16" ht="12.75">
      <c r="A237" s="1"/>
      <c r="F237" s="6">
        <f>IF(F15&lt;0,0,F15)</f>
        <v>2</v>
      </c>
      <c r="G237" s="6">
        <f>IF(G15&lt;0,0,G15)</f>
        <v>1</v>
      </c>
      <c r="H237" s="6">
        <f>IF(H15&lt;0,0,H15)</f>
        <v>1</v>
      </c>
      <c r="I237" s="6">
        <f>IF(I15&lt;0,0,I15)</f>
        <v>2</v>
      </c>
      <c r="J237" s="6">
        <f>IF(J15&lt;0,0,J15)</f>
        <v>2</v>
      </c>
      <c r="K237" s="6">
        <f>IF(K15&lt;0,0,K15)</f>
        <v>2</v>
      </c>
      <c r="L237" s="6">
        <f>IF(L15&lt;0,0,L15)</f>
        <v>2</v>
      </c>
      <c r="M237" s="6">
        <f>IF(M15&lt;0,0,M15)</f>
        <v>1</v>
      </c>
      <c r="N237" s="6">
        <f>IF(N15&lt;0,0,N15)</f>
        <v>2</v>
      </c>
      <c r="O237" s="6">
        <f>IF(O15&lt;0,0,O15)</f>
        <v>1</v>
      </c>
      <c r="P237" s="6">
        <f>IF(P15&lt;0,0,P15)</f>
        <v>2</v>
      </c>
    </row>
    <row r="238" spans="1:16" ht="12.75">
      <c r="A238" s="1"/>
      <c r="F238" s="6">
        <f>IF(F16&lt;0,0,F16)</f>
        <v>2</v>
      </c>
      <c r="G238" s="6">
        <f>IF(G16&lt;0,0,G16)</f>
        <v>2</v>
      </c>
      <c r="H238" s="6">
        <f>IF(H16&lt;0,0,H16)</f>
        <v>1</v>
      </c>
      <c r="I238" s="6">
        <f>IF(I16&lt;0,0,I16)</f>
        <v>1</v>
      </c>
      <c r="J238" s="6">
        <f>IF(J16&lt;0,0,J16)</f>
        <v>2</v>
      </c>
      <c r="K238" s="6">
        <f>IF(K16&lt;0,0,K16)</f>
        <v>1</v>
      </c>
      <c r="L238" s="6">
        <f>IF(L16&lt;0,0,L16)</f>
        <v>1</v>
      </c>
      <c r="M238" s="6">
        <f>IF(M16&lt;0,0,M16)</f>
        <v>1</v>
      </c>
      <c r="N238" s="6">
        <f>IF(N16&lt;0,0,N16)</f>
        <v>2</v>
      </c>
      <c r="O238" s="6">
        <f>IF(O16&lt;0,0,O16)</f>
        <v>1</v>
      </c>
      <c r="P238" s="6">
        <f>IF(P16&lt;0,0,P16)</f>
        <v>0</v>
      </c>
    </row>
    <row r="239" spans="1:16" ht="12.75">
      <c r="A239" s="1"/>
      <c r="F239" s="6">
        <f>IF(F17&lt;0,0,F17)</f>
        <v>1</v>
      </c>
      <c r="G239" s="6">
        <f>IF(G17&lt;0,0,G17)</f>
        <v>1</v>
      </c>
      <c r="H239" s="6">
        <f>IF(H17&lt;0,0,H17)</f>
        <v>1</v>
      </c>
      <c r="I239" s="6">
        <f>IF(I17&lt;0,0,I17)</f>
        <v>1</v>
      </c>
      <c r="J239" s="6">
        <f>IF(J17&lt;0,0,J17)</f>
        <v>1</v>
      </c>
      <c r="K239" s="6">
        <f>IF(K17&lt;0,0,K17)</f>
        <v>1</v>
      </c>
      <c r="L239" s="6">
        <f>IF(L17&lt;0,0,L17)</f>
        <v>0</v>
      </c>
      <c r="M239" s="6">
        <f>IF(M17&lt;0,0,M17)</f>
        <v>1</v>
      </c>
      <c r="N239" s="6">
        <f>IF(N17&lt;0,0,N17)</f>
        <v>2</v>
      </c>
      <c r="O239" s="6">
        <f>IF(O17&lt;0,0,O17)</f>
        <v>1</v>
      </c>
      <c r="P239" s="6">
        <f>IF(P17&lt;0,0,P17)</f>
        <v>0</v>
      </c>
    </row>
    <row r="240" spans="1:16" ht="12.75">
      <c r="A240" s="1"/>
      <c r="F240" s="6">
        <f>IF(F18&lt;0,0,F18)</f>
        <v>2</v>
      </c>
      <c r="G240" s="6">
        <f>IF(G18&lt;0,0,G18)</f>
        <v>1</v>
      </c>
      <c r="H240" s="6">
        <f>IF(H18&lt;0,0,H18)</f>
        <v>2</v>
      </c>
      <c r="I240" s="6">
        <f>IF(I18&lt;0,0,I18)</f>
        <v>2</v>
      </c>
      <c r="J240" s="6">
        <f>IF(J18&lt;0,0,J18)</f>
        <v>1</v>
      </c>
      <c r="K240" s="6">
        <f>IF(K18&lt;0,0,K18)</f>
        <v>2</v>
      </c>
      <c r="L240" s="6">
        <f>IF(L18&lt;0,0,L18)</f>
        <v>2</v>
      </c>
      <c r="M240" s="6">
        <f>IF(M18&lt;0,0,M18)</f>
        <v>1</v>
      </c>
      <c r="N240" s="6">
        <f>IF(N18&lt;0,0,N18)</f>
        <v>2</v>
      </c>
      <c r="O240" s="6">
        <f>IF(O18&lt;0,0,O18)</f>
        <v>2</v>
      </c>
      <c r="P240" s="6">
        <f>IF(P18&lt;0,0,P18)</f>
        <v>0</v>
      </c>
    </row>
    <row r="241" spans="1:16" ht="12.75">
      <c r="A241" s="1"/>
      <c r="F241" s="6">
        <f>IF(F19&lt;0,0,F19)</f>
        <v>1</v>
      </c>
      <c r="G241" s="6">
        <f>IF(G19&lt;0,0,G19)</f>
        <v>2</v>
      </c>
      <c r="H241" s="6">
        <f>IF(H19&lt;0,0,H19)</f>
        <v>1</v>
      </c>
      <c r="I241" s="6">
        <f>IF(I19&lt;0,0,I19)</f>
        <v>2</v>
      </c>
      <c r="J241" s="6">
        <f>IF(J19&lt;0,0,J19)</f>
        <v>1</v>
      </c>
      <c r="K241" s="6">
        <f>IF(K19&lt;0,0,K19)</f>
        <v>1</v>
      </c>
      <c r="L241" s="6">
        <f>IF(L19&lt;0,0,L19)</f>
        <v>1</v>
      </c>
      <c r="M241" s="6">
        <f>IF(M19&lt;0,0,M19)</f>
        <v>0</v>
      </c>
      <c r="N241" s="6">
        <f>IF(N19&lt;0,0,N19)</f>
        <v>1</v>
      </c>
      <c r="O241" s="6">
        <f>IF(O19&lt;0,0,O19)</f>
        <v>0</v>
      </c>
      <c r="P241" s="6">
        <f>IF(P19&lt;0,0,P19)</f>
        <v>0</v>
      </c>
    </row>
    <row r="242" spans="1:16" ht="12.75">
      <c r="A242" s="1"/>
      <c r="F242" s="6">
        <f>IF(F20&lt;0,0,F20)</f>
        <v>2</v>
      </c>
      <c r="G242" s="6">
        <f>IF(G20&lt;0,0,G20)</f>
        <v>1</v>
      </c>
      <c r="H242" s="6">
        <f>IF(H20&lt;0,0,H20)</f>
        <v>2</v>
      </c>
      <c r="I242" s="6">
        <f>IF(I20&lt;0,0,I20)</f>
        <v>2</v>
      </c>
      <c r="J242" s="6">
        <f>IF(J20&lt;0,0,J20)</f>
        <v>2</v>
      </c>
      <c r="K242" s="6">
        <f>IF(K20&lt;0,0,K20)</f>
        <v>2</v>
      </c>
      <c r="L242" s="6">
        <f>IF(L20&lt;0,0,L20)</f>
        <v>2</v>
      </c>
      <c r="M242" s="6">
        <f>IF(M20&lt;0,0,M20)</f>
        <v>1</v>
      </c>
      <c r="N242" s="6">
        <f>IF(N20&lt;0,0,N20)</f>
        <v>1</v>
      </c>
      <c r="O242" s="6">
        <f>IF(O20&lt;0,0,O20)</f>
        <v>2</v>
      </c>
      <c r="P242" s="6">
        <f>IF(P20&lt;0,0,P20)</f>
        <v>0</v>
      </c>
    </row>
    <row r="243" spans="1:16" ht="12.75">
      <c r="A243" s="1"/>
      <c r="F243" s="6">
        <f>IF(F21&lt;0,0,F21)</f>
        <v>2</v>
      </c>
      <c r="G243" s="6">
        <f>IF(G21&lt;0,0,G21)</f>
        <v>1</v>
      </c>
      <c r="H243" s="6">
        <f>IF(H21&lt;0,0,H21)</f>
        <v>1</v>
      </c>
      <c r="I243" s="6">
        <f>IF(I21&lt;0,0,I21)</f>
        <v>2</v>
      </c>
      <c r="J243" s="6">
        <f>IF(J21&lt;0,0,J21)</f>
        <v>1</v>
      </c>
      <c r="K243" s="6">
        <f>IF(K21&lt;0,0,K21)</f>
        <v>1</v>
      </c>
      <c r="L243" s="6">
        <f>IF(L21&lt;0,0,L21)</f>
        <v>1</v>
      </c>
      <c r="M243" s="6">
        <f>IF(M21&lt;0,0,M21)</f>
        <v>1</v>
      </c>
      <c r="N243" s="6">
        <f>IF(N21&lt;0,0,N21)</f>
        <v>2</v>
      </c>
      <c r="O243" s="6">
        <f>IF(O21&lt;0,0,O21)</f>
        <v>1</v>
      </c>
      <c r="P243" s="6">
        <f>IF(P21&lt;0,0,P21)</f>
        <v>0</v>
      </c>
    </row>
    <row r="244" spans="1:16" ht="12.75">
      <c r="A244" s="1"/>
      <c r="F244" s="6">
        <f>IF(F22&lt;0,0,F22)</f>
        <v>1</v>
      </c>
      <c r="G244" s="6">
        <f>IF(G22&lt;0,0,G22)</f>
        <v>1</v>
      </c>
      <c r="H244" s="6">
        <f>IF(H22&lt;0,0,H22)</f>
        <v>1</v>
      </c>
      <c r="I244" s="6">
        <f>IF(I22&lt;0,0,I22)</f>
        <v>1</v>
      </c>
      <c r="J244" s="6">
        <f>IF(J22&lt;0,0,J22)</f>
        <v>1</v>
      </c>
      <c r="K244" s="6">
        <f>IF(K22&lt;0,0,K22)</f>
        <v>1</v>
      </c>
      <c r="L244" s="6">
        <f>IF(L22&lt;0,0,L22)</f>
        <v>2</v>
      </c>
      <c r="M244" s="6">
        <f>IF(M22&lt;0,0,M22)</f>
        <v>0</v>
      </c>
      <c r="N244" s="6">
        <f>IF(N22&lt;0,0,N22)</f>
        <v>1</v>
      </c>
      <c r="O244" s="6">
        <f>IF(O22&lt;0,0,O22)</f>
        <v>1</v>
      </c>
      <c r="P244" s="6">
        <f>IF(P22&lt;0,0,P22)</f>
        <v>0</v>
      </c>
    </row>
    <row r="245" spans="1:16" ht="12.75">
      <c r="A245" s="1"/>
      <c r="F245" s="6">
        <f>IF(F23&lt;0,0,F23)</f>
        <v>1</v>
      </c>
      <c r="G245" s="6">
        <f>IF(G23&lt;0,0,G23)</f>
        <v>1</v>
      </c>
      <c r="H245" s="6">
        <f>IF(H23&lt;0,0,H23)</f>
        <v>1</v>
      </c>
      <c r="I245" s="6">
        <f>IF(I23&lt;0,0,I23)</f>
        <v>1</v>
      </c>
      <c r="J245" s="6">
        <f>IF(J23&lt;0,0,J23)</f>
        <v>1</v>
      </c>
      <c r="K245" s="6">
        <f>IF(K23&lt;0,0,K23)</f>
        <v>1</v>
      </c>
      <c r="L245" s="6">
        <f>IF(L23&lt;0,0,L23)</f>
        <v>1</v>
      </c>
      <c r="M245" s="6">
        <f>IF(M23&lt;0,0,M23)</f>
        <v>0</v>
      </c>
      <c r="N245" s="6">
        <f>IF(N23&lt;0,0,N23)</f>
        <v>1</v>
      </c>
      <c r="O245" s="6">
        <f>IF(O23&lt;0,0,O23)</f>
        <v>1</v>
      </c>
      <c r="P245" s="6">
        <f>IF(P23&lt;0,0,P23)</f>
        <v>0</v>
      </c>
    </row>
    <row r="246" spans="1:16" ht="12.75">
      <c r="A246" s="1"/>
      <c r="F246" s="6">
        <f>IF(F24&lt;0,0,F24)</f>
        <v>1</v>
      </c>
      <c r="G246" s="6">
        <f>IF(G24&lt;0,0,G24)</f>
        <v>1</v>
      </c>
      <c r="H246" s="6">
        <f>IF(H24&lt;0,0,H24)</f>
        <v>1</v>
      </c>
      <c r="I246" s="6">
        <f>IF(I24&lt;0,0,I24)</f>
        <v>0</v>
      </c>
      <c r="J246" s="6">
        <f>IF(J24&lt;0,0,J24)</f>
        <v>1</v>
      </c>
      <c r="K246" s="6">
        <f>IF(K24&lt;0,0,K24)</f>
        <v>1</v>
      </c>
      <c r="L246" s="6">
        <f>IF(L24&lt;0,0,L24)</f>
        <v>1</v>
      </c>
      <c r="M246" s="6">
        <f>IF(M24&lt;0,0,M24)</f>
        <v>0</v>
      </c>
      <c r="N246" s="6">
        <f>IF(N24&lt;0,0,N24)</f>
        <v>1</v>
      </c>
      <c r="O246" s="6">
        <f>IF(O24&lt;0,0,O24)</f>
        <v>1</v>
      </c>
      <c r="P246" s="6">
        <f>IF(P24&lt;0,0,P24)</f>
        <v>0</v>
      </c>
    </row>
    <row r="247" spans="1:16" ht="12.75">
      <c r="A247" s="1"/>
      <c r="F247" s="6">
        <f>IF(F25&lt;0,0,F25)</f>
        <v>1</v>
      </c>
      <c r="G247" s="6">
        <f>IF(G25&lt;0,0,G25)</f>
        <v>1</v>
      </c>
      <c r="H247" s="6">
        <f>IF(H25&lt;0,0,H25)</f>
        <v>1</v>
      </c>
      <c r="I247" s="6">
        <f>IF(I25&lt;0,0,I25)</f>
        <v>1</v>
      </c>
      <c r="J247" s="6">
        <f>IF(J25&lt;0,0,J25)</f>
        <v>1</v>
      </c>
      <c r="K247" s="6">
        <f>IF(K25&lt;0,0,K25)</f>
        <v>1</v>
      </c>
      <c r="L247" s="6">
        <f>IF(L25&lt;0,0,L25)</f>
        <v>1</v>
      </c>
      <c r="M247" s="6">
        <f>IF(M25&lt;0,0,M25)</f>
        <v>0</v>
      </c>
      <c r="N247" s="6">
        <f>IF(N25&lt;0,0,N25)</f>
        <v>1</v>
      </c>
      <c r="O247" s="6">
        <f>IF(O25&lt;0,0,O25)</f>
        <v>1</v>
      </c>
      <c r="P247" s="6">
        <f>IF(P25&lt;0,0,P25)</f>
        <v>0</v>
      </c>
    </row>
    <row r="248" spans="1:16" ht="12.75">
      <c r="A248" s="1"/>
      <c r="F248" s="6">
        <f>IF(F26&lt;0,0,F26)</f>
        <v>2</v>
      </c>
      <c r="G248" s="6">
        <f>IF(G26&lt;0,0,G26)</f>
        <v>1</v>
      </c>
      <c r="H248" s="6">
        <f>IF(H26&lt;0,0,H26)</f>
        <v>1</v>
      </c>
      <c r="I248" s="6">
        <f>IF(I26&lt;0,0,I26)</f>
        <v>0</v>
      </c>
      <c r="J248" s="6">
        <f>IF(J26&lt;0,0,J26)</f>
        <v>1</v>
      </c>
      <c r="K248" s="6">
        <f>IF(K26&lt;0,0,K26)</f>
        <v>2</v>
      </c>
      <c r="L248" s="6">
        <f>IF(L26&lt;0,0,L26)</f>
        <v>0</v>
      </c>
      <c r="M248" s="6">
        <f>IF(M26&lt;0,0,M26)</f>
        <v>0</v>
      </c>
      <c r="N248" s="6">
        <f>IF(N26&lt;0,0,N26)</f>
        <v>1</v>
      </c>
      <c r="O248" s="6">
        <f>IF(O26&lt;0,0,O26)</f>
        <v>1</v>
      </c>
      <c r="P248" s="6">
        <f>IF(P26&lt;0,0,P26)</f>
        <v>0</v>
      </c>
    </row>
    <row r="249" spans="1:16" ht="12.75">
      <c r="A249" s="1"/>
      <c r="F249" s="6">
        <f>IF(F27&lt;0,0,F27)</f>
        <v>1</v>
      </c>
      <c r="G249" s="6">
        <f>IF(G27&lt;0,0,G27)</f>
        <v>1</v>
      </c>
      <c r="H249" s="6">
        <f>IF(H27&lt;0,0,H27)</f>
        <v>0</v>
      </c>
      <c r="I249" s="6">
        <f>IF(I27&lt;0,0,I27)</f>
        <v>0</v>
      </c>
      <c r="J249" s="6">
        <f>IF(J27&lt;0,0,J27)</f>
        <v>0</v>
      </c>
      <c r="K249" s="6">
        <f>IF(K27&lt;0,0,K27)</f>
        <v>1</v>
      </c>
      <c r="L249" s="6">
        <f>IF(L27&lt;0,0,L27)</f>
        <v>1</v>
      </c>
      <c r="M249" s="6">
        <f>IF(M27&lt;0,0,M27)</f>
        <v>0</v>
      </c>
      <c r="N249" s="6">
        <f>IF(N27&lt;0,0,N27)</f>
        <v>1</v>
      </c>
      <c r="O249" s="6">
        <f>IF(O27&lt;0,0,O27)</f>
        <v>0</v>
      </c>
      <c r="P249" s="6">
        <f>IF(P27&lt;0,0,P27)</f>
        <v>0</v>
      </c>
    </row>
    <row r="250" spans="1:16" ht="12.75">
      <c r="A250" s="1"/>
      <c r="F250" s="6">
        <f>IF(F28&lt;0,0,F28)</f>
        <v>0</v>
      </c>
      <c r="G250" s="6">
        <f>IF(G28&lt;0,0,G28)</f>
        <v>2</v>
      </c>
      <c r="H250" s="6">
        <f>IF(H28&lt;0,0,H28)</f>
        <v>2</v>
      </c>
      <c r="I250" s="6">
        <f>IF(I28&lt;0,0,I28)</f>
        <v>1</v>
      </c>
      <c r="J250" s="6">
        <f>IF(J28&lt;0,0,J28)</f>
        <v>1</v>
      </c>
      <c r="K250" s="6">
        <f>IF(K28&lt;0,0,K28)</f>
        <v>2</v>
      </c>
      <c r="L250" s="6">
        <f>IF(L28&lt;0,0,L28)</f>
        <v>0</v>
      </c>
      <c r="M250" s="6">
        <f>IF(M28&lt;0,0,M28)</f>
        <v>0</v>
      </c>
      <c r="N250" s="6">
        <f>IF(N28&lt;0,0,N28)</f>
        <v>0</v>
      </c>
      <c r="O250" s="6">
        <f>IF(O28&lt;0,0,O28)</f>
        <v>0</v>
      </c>
      <c r="P250" s="6">
        <f>IF(P28&lt;0,0,P28)</f>
        <v>0</v>
      </c>
    </row>
    <row r="251" spans="1:16" ht="12.75">
      <c r="A251" s="1"/>
      <c r="F251" s="6">
        <f>IF(F29&lt;0,0,F29)</f>
        <v>2</v>
      </c>
      <c r="G251" s="6">
        <f>IF(G29&lt;0,0,G29)</f>
        <v>1</v>
      </c>
      <c r="H251" s="6">
        <f>IF(H29&lt;0,0,H29)</f>
        <v>1</v>
      </c>
      <c r="I251" s="6">
        <f>IF(I29&lt;0,0,I29)</f>
        <v>1</v>
      </c>
      <c r="J251" s="6">
        <f>IF(J29&lt;0,0,J29)</f>
        <v>1</v>
      </c>
      <c r="K251" s="6">
        <f>IF(K29&lt;0,0,K29)</f>
        <v>1</v>
      </c>
      <c r="L251" s="6">
        <f>IF(L29&lt;0,0,L29)</f>
        <v>1</v>
      </c>
      <c r="M251" s="6">
        <f>IF(M29&lt;0,0,M29)</f>
        <v>0</v>
      </c>
      <c r="N251" s="6">
        <f>IF(N29&lt;0,0,N29)</f>
        <v>2</v>
      </c>
      <c r="O251" s="6">
        <f>IF(O29&lt;0,0,O29)</f>
        <v>1</v>
      </c>
      <c r="P251" s="6">
        <f>IF(P29&lt;0,0,P29)</f>
        <v>0</v>
      </c>
    </row>
    <row r="252" spans="1:16" ht="12.75">
      <c r="A252" s="1"/>
      <c r="F252" s="6">
        <f>IF(F30&lt;0,0,F30)</f>
        <v>2</v>
      </c>
      <c r="G252" s="6">
        <f>IF(G30&lt;0,0,G30)</f>
        <v>2</v>
      </c>
      <c r="H252" s="6">
        <f>IF(H30&lt;0,0,H30)</f>
        <v>2</v>
      </c>
      <c r="I252" s="6">
        <f>IF(I30&lt;0,0,I30)</f>
        <v>2</v>
      </c>
      <c r="J252" s="6">
        <f>IF(J30&lt;0,0,J30)</f>
        <v>1</v>
      </c>
      <c r="K252" s="6">
        <f>IF(K30&lt;0,0,K30)</f>
        <v>2</v>
      </c>
      <c r="L252" s="6">
        <f>IF(L30&lt;0,0,L30)</f>
        <v>2</v>
      </c>
      <c r="M252" s="6">
        <f>IF(M30&lt;0,0,M30)</f>
        <v>1</v>
      </c>
      <c r="N252" s="6">
        <f>IF(N30&lt;0,0,N30)</f>
        <v>2</v>
      </c>
      <c r="O252" s="6">
        <f>IF(O30&lt;0,0,O30)</f>
        <v>2</v>
      </c>
      <c r="P252" s="6">
        <f>IF(P30&lt;0,0,P30)</f>
        <v>1</v>
      </c>
    </row>
    <row r="253" spans="1:16" ht="12.75">
      <c r="A253" s="1"/>
      <c r="F253" s="6">
        <f>IF(F31&lt;0,0,F31)</f>
        <v>2</v>
      </c>
      <c r="G253" s="6">
        <f>IF(G31&lt;0,0,G31)</f>
        <v>1</v>
      </c>
      <c r="H253" s="6">
        <f>IF(H31&lt;0,0,H31)</f>
        <v>1</v>
      </c>
      <c r="I253" s="6">
        <f>IF(I31&lt;0,0,I31)</f>
        <v>1</v>
      </c>
      <c r="J253" s="6">
        <f>IF(J31&lt;0,0,J31)</f>
        <v>1</v>
      </c>
      <c r="K253" s="6">
        <f>IF(K31&lt;0,0,K31)</f>
        <v>1</v>
      </c>
      <c r="L253" s="6">
        <f>IF(L31&lt;0,0,L31)</f>
        <v>0</v>
      </c>
      <c r="M253" s="6">
        <f>IF(M31&lt;0,0,M31)</f>
        <v>0</v>
      </c>
      <c r="N253" s="6">
        <f>IF(N31&lt;0,0,N31)</f>
        <v>1</v>
      </c>
      <c r="O253" s="6">
        <f>IF(O31&lt;0,0,O31)</f>
        <v>2</v>
      </c>
      <c r="P253" s="6">
        <f>IF(P31&lt;0,0,P31)</f>
        <v>0</v>
      </c>
    </row>
    <row r="254" spans="1:16" ht="12.75">
      <c r="A254" s="1"/>
      <c r="F254" s="6">
        <f>IF(F32&lt;0,0,F32)</f>
        <v>2</v>
      </c>
      <c r="G254" s="6">
        <f>IF(G32&lt;0,0,G32)</f>
        <v>2</v>
      </c>
      <c r="H254" s="6">
        <f>IF(H32&lt;0,0,H32)</f>
        <v>1</v>
      </c>
      <c r="I254" s="6">
        <f>IF(I32&lt;0,0,I32)</f>
        <v>2</v>
      </c>
      <c r="J254" s="6">
        <f>IF(J32&lt;0,0,J32)</f>
        <v>1</v>
      </c>
      <c r="K254" s="6">
        <f>IF(K32&lt;0,0,K32)</f>
        <v>1</v>
      </c>
      <c r="L254" s="6">
        <f>IF(L32&lt;0,0,L32)</f>
        <v>2</v>
      </c>
      <c r="M254" s="6">
        <f>IF(M32&lt;0,0,M32)</f>
        <v>1</v>
      </c>
      <c r="N254" s="6">
        <f>IF(N32&lt;0,0,N32)</f>
        <v>2</v>
      </c>
      <c r="O254" s="6">
        <f>IF(O32&lt;0,0,O32)</f>
        <v>2</v>
      </c>
      <c r="P254" s="6">
        <f>IF(P32&lt;0,0,P32)</f>
        <v>0</v>
      </c>
    </row>
    <row r="255" spans="1:16" ht="12.75">
      <c r="A255" s="1"/>
      <c r="F255" s="6">
        <f>IF(F33&lt;0,0,F33)</f>
        <v>2</v>
      </c>
      <c r="G255" s="6">
        <f>IF(G33&lt;0,0,G33)</f>
        <v>2</v>
      </c>
      <c r="H255" s="6">
        <f>IF(H33&lt;0,0,H33)</f>
        <v>2</v>
      </c>
      <c r="I255" s="6">
        <f>IF(I33&lt;0,0,I33)</f>
        <v>2</v>
      </c>
      <c r="J255" s="6">
        <f>IF(J33&lt;0,0,J33)</f>
        <v>2</v>
      </c>
      <c r="K255" s="6">
        <f>IF(K33&lt;0,0,K33)</f>
        <v>1</v>
      </c>
      <c r="L255" s="6">
        <f>IF(L33&lt;0,0,L33)</f>
        <v>1</v>
      </c>
      <c r="M255" s="6">
        <f>IF(M33&lt;0,0,M33)</f>
        <v>1</v>
      </c>
      <c r="N255" s="6">
        <f>IF(N33&lt;0,0,N33)</f>
        <v>2</v>
      </c>
      <c r="O255" s="6">
        <f>IF(O33&lt;0,0,O33)</f>
        <v>1</v>
      </c>
      <c r="P255" s="6">
        <f>IF(P33&lt;0,0,P33)</f>
        <v>2</v>
      </c>
    </row>
    <row r="256" spans="1:16" ht="12.75">
      <c r="A256" s="1"/>
      <c r="F256" s="6">
        <f>IF(F34&lt;0,0,F34)</f>
        <v>1</v>
      </c>
      <c r="G256" s="6">
        <f>IF(G34&lt;0,0,G34)</f>
        <v>1</v>
      </c>
      <c r="H256" s="6">
        <f>IF(H34&lt;0,0,H34)</f>
        <v>1</v>
      </c>
      <c r="I256" s="6">
        <f>IF(I34&lt;0,0,I34)</f>
        <v>0</v>
      </c>
      <c r="J256" s="6">
        <f>IF(J34&lt;0,0,J34)</f>
        <v>1</v>
      </c>
      <c r="K256" s="6">
        <f>IF(K34&lt;0,0,K34)</f>
        <v>2</v>
      </c>
      <c r="L256" s="6">
        <f>IF(L34&lt;0,0,L34)</f>
        <v>0</v>
      </c>
      <c r="M256" s="6">
        <f>IF(M34&lt;0,0,M34)</f>
        <v>0</v>
      </c>
      <c r="N256" s="6">
        <f>IF(N34&lt;0,0,N34)</f>
        <v>1</v>
      </c>
      <c r="O256" s="6">
        <f>IF(O34&lt;0,0,O34)</f>
        <v>1</v>
      </c>
      <c r="P256" s="6">
        <f>IF(P34&lt;0,0,P34)</f>
        <v>1</v>
      </c>
    </row>
    <row r="257" spans="1:16" ht="12.75">
      <c r="A257" s="1"/>
      <c r="F257" s="6">
        <f>IF(F35&lt;0,0,F35)</f>
        <v>1</v>
      </c>
      <c r="G257" s="6">
        <f>IF(G35&lt;0,0,G35)</f>
        <v>1</v>
      </c>
      <c r="H257" s="6">
        <f>IF(H35&lt;0,0,H35)</f>
        <v>2</v>
      </c>
      <c r="I257" s="6">
        <f>IF(I35&lt;0,0,I35)</f>
        <v>2</v>
      </c>
      <c r="J257" s="6">
        <f>IF(J35&lt;0,0,J35)</f>
        <v>1</v>
      </c>
      <c r="K257" s="6">
        <f>IF(K35&lt;0,0,K35)</f>
        <v>1</v>
      </c>
      <c r="L257" s="6">
        <f>IF(L35&lt;0,0,L35)</f>
        <v>1</v>
      </c>
      <c r="M257" s="6">
        <f>IF(M35&lt;0,0,M35)</f>
        <v>0</v>
      </c>
      <c r="N257" s="6">
        <f>IF(N35&lt;0,0,N35)</f>
        <v>1</v>
      </c>
      <c r="O257" s="6">
        <f>IF(O35&lt;0,0,O35)</f>
        <v>1</v>
      </c>
      <c r="P257" s="6">
        <f>IF(P35&lt;0,0,P35)</f>
        <v>0</v>
      </c>
    </row>
    <row r="258" spans="1:16" ht="12.75">
      <c r="A258" s="1"/>
      <c r="F258" s="6">
        <f>IF(F36&lt;0,0,F36)</f>
        <v>2</v>
      </c>
      <c r="G258" s="6">
        <f>IF(G36&lt;0,0,G36)</f>
        <v>2</v>
      </c>
      <c r="H258" s="6">
        <f>IF(H36&lt;0,0,H36)</f>
        <v>1</v>
      </c>
      <c r="I258" s="6">
        <f>IF(I36&lt;0,0,I36)</f>
        <v>1</v>
      </c>
      <c r="J258" s="6">
        <f>IF(J36&lt;0,0,J36)</f>
        <v>2</v>
      </c>
      <c r="K258" s="6">
        <f>IF(K36&lt;0,0,K36)</f>
        <v>2</v>
      </c>
      <c r="L258" s="6">
        <f>IF(L36&lt;0,0,L36)</f>
        <v>2</v>
      </c>
      <c r="M258" s="6">
        <f>IF(M36&lt;0,0,M36)</f>
        <v>1</v>
      </c>
      <c r="N258" s="6">
        <f>IF(N36&lt;0,0,N36)</f>
        <v>2</v>
      </c>
      <c r="O258" s="6">
        <f>IF(O36&lt;0,0,O36)</f>
        <v>1</v>
      </c>
      <c r="P258" s="6">
        <f>IF(P36&lt;0,0,P36)</f>
        <v>1</v>
      </c>
    </row>
    <row r="259" spans="1:16" ht="12.75">
      <c r="A259" s="1"/>
      <c r="F259" s="6">
        <f>IF(F37&lt;0,0,F37)</f>
        <v>2</v>
      </c>
      <c r="G259" s="6">
        <f>IF(G37&lt;0,0,G37)</f>
        <v>2</v>
      </c>
      <c r="H259" s="6">
        <f>IF(H37&lt;0,0,H37)</f>
        <v>1</v>
      </c>
      <c r="I259" s="6">
        <f>IF(I37&lt;0,0,I37)</f>
        <v>1</v>
      </c>
      <c r="J259" s="6">
        <f>IF(J37&lt;0,0,J37)</f>
        <v>1</v>
      </c>
      <c r="K259" s="6">
        <f>IF(K37&lt;0,0,K37)</f>
        <v>1</v>
      </c>
      <c r="L259" s="6">
        <f>IF(L37&lt;0,0,L37)</f>
        <v>1</v>
      </c>
      <c r="M259" s="6">
        <f>IF(M37&lt;0,0,M37)</f>
        <v>0</v>
      </c>
      <c r="N259" s="6">
        <f>IF(N37&lt;0,0,N37)</f>
        <v>2</v>
      </c>
      <c r="O259" s="6">
        <f>IF(O37&lt;0,0,O37)</f>
        <v>1</v>
      </c>
      <c r="P259" s="6">
        <f>IF(P37&lt;0,0,P37)</f>
        <v>0</v>
      </c>
    </row>
    <row r="260" spans="1:16" ht="12.75">
      <c r="A260" s="1"/>
      <c r="F260" s="6">
        <f>IF(F38&lt;0,0,F38)</f>
        <v>1</v>
      </c>
      <c r="G260" s="6">
        <f>IF(G38&lt;0,0,G38)</f>
        <v>0</v>
      </c>
      <c r="H260" s="6">
        <f>IF(H38&lt;0,0,H38)</f>
        <v>1</v>
      </c>
      <c r="I260" s="6">
        <f>IF(I38&lt;0,0,I38)</f>
        <v>1</v>
      </c>
      <c r="J260" s="6">
        <f>IF(J38&lt;0,0,J38)</f>
        <v>2</v>
      </c>
      <c r="K260" s="6">
        <f>IF(K38&lt;0,0,K38)</f>
        <v>1</v>
      </c>
      <c r="L260" s="6">
        <f>IF(L38&lt;0,0,L38)</f>
        <v>0</v>
      </c>
      <c r="M260" s="6">
        <f>IF(M38&lt;0,0,M38)</f>
        <v>0</v>
      </c>
      <c r="N260" s="6">
        <f>IF(N38&lt;0,0,N38)</f>
        <v>0</v>
      </c>
      <c r="O260" s="6">
        <f>IF(O38&lt;0,0,O38)</f>
        <v>2</v>
      </c>
      <c r="P260" s="6">
        <f>IF(P38&lt;0,0,P38)</f>
        <v>0</v>
      </c>
    </row>
    <row r="261" spans="1:16" ht="12.75">
      <c r="A261" s="1"/>
      <c r="F261" s="6">
        <f>IF(F39&lt;0,0,F39)</f>
        <v>2</v>
      </c>
      <c r="G261" s="6">
        <f>IF(G39&lt;0,0,G39)</f>
        <v>1</v>
      </c>
      <c r="H261" s="6">
        <f>IF(H39&lt;0,0,H39)</f>
        <v>1</v>
      </c>
      <c r="I261" s="6">
        <f>IF(I39&lt;0,0,I39)</f>
        <v>1</v>
      </c>
      <c r="J261" s="6">
        <f>IF(J39&lt;0,0,J39)</f>
        <v>1</v>
      </c>
      <c r="K261" s="6">
        <f>IF(K39&lt;0,0,K39)</f>
        <v>2</v>
      </c>
      <c r="L261" s="6">
        <f>IF(L39&lt;0,0,L39)</f>
        <v>2</v>
      </c>
      <c r="M261" s="6">
        <f>IF(M39&lt;0,0,M39)</f>
        <v>1</v>
      </c>
      <c r="N261" s="6">
        <f>IF(N39&lt;0,0,N39)</f>
        <v>1</v>
      </c>
      <c r="O261" s="6">
        <f>IF(O39&lt;0,0,O39)</f>
        <v>1</v>
      </c>
      <c r="P261" s="6">
        <f>IF(P39&lt;0,0,P39)</f>
        <v>0</v>
      </c>
    </row>
    <row r="262" spans="1:16" ht="12.75">
      <c r="A262" s="1"/>
      <c r="F262" s="6">
        <f>IF(F40&lt;0,0,F40)</f>
        <v>1</v>
      </c>
      <c r="G262" s="6">
        <f>IF(G40&lt;0,0,G40)</f>
        <v>0</v>
      </c>
      <c r="H262" s="6">
        <f>IF(H40&lt;0,0,H40)</f>
        <v>2</v>
      </c>
      <c r="I262" s="6">
        <f>IF(I40&lt;0,0,I40)</f>
        <v>0</v>
      </c>
      <c r="J262" s="6">
        <f>IF(J40&lt;0,0,J40)</f>
        <v>1</v>
      </c>
      <c r="K262" s="6">
        <f>IF(K40&lt;0,0,K40)</f>
        <v>2</v>
      </c>
      <c r="L262" s="6">
        <f>IF(L40&lt;0,0,L40)</f>
        <v>1</v>
      </c>
      <c r="M262" s="6">
        <f>IF(M40&lt;0,0,M40)</f>
        <v>1</v>
      </c>
      <c r="N262" s="6">
        <f>IF(N40&lt;0,0,N40)</f>
        <v>1</v>
      </c>
      <c r="O262" s="6">
        <f>IF(O40&lt;0,0,O40)</f>
        <v>0</v>
      </c>
      <c r="P262" s="6">
        <f>IF(P40&lt;0,0,P40)</f>
        <v>0</v>
      </c>
    </row>
    <row r="263" spans="1:16" ht="12.75">
      <c r="A263" s="1"/>
      <c r="F263" s="6">
        <f>IF(F41&lt;0,0,F41)</f>
        <v>1</v>
      </c>
      <c r="G263" s="6">
        <f>IF(G41&lt;0,0,G41)</f>
        <v>0</v>
      </c>
      <c r="H263" s="6">
        <f>IF(H41&lt;0,0,H41)</f>
        <v>2</v>
      </c>
      <c r="I263" s="6">
        <f>IF(I41&lt;0,0,I41)</f>
        <v>2</v>
      </c>
      <c r="J263" s="6">
        <f>IF(J41&lt;0,0,J41)</f>
        <v>1</v>
      </c>
      <c r="K263" s="6">
        <f>IF(K41&lt;0,0,K41)</f>
        <v>1</v>
      </c>
      <c r="L263" s="6">
        <f>IF(L41&lt;0,0,L41)</f>
        <v>1</v>
      </c>
      <c r="M263" s="6">
        <f>IF(M41&lt;0,0,M41)</f>
        <v>1</v>
      </c>
      <c r="N263" s="6">
        <f>IF(N41&lt;0,0,N41)</f>
        <v>1</v>
      </c>
      <c r="O263" s="6">
        <f>IF(O41&lt;0,0,O41)</f>
        <v>1</v>
      </c>
      <c r="P263" s="6">
        <f>IF(P41&lt;0,0,P41)</f>
        <v>0</v>
      </c>
    </row>
    <row r="264" spans="1:16" ht="12.75">
      <c r="A264" s="1"/>
      <c r="F264" s="6">
        <f>IF(F42&lt;0,0,F42)</f>
        <v>2</v>
      </c>
      <c r="G264" s="6">
        <f>IF(G42&lt;0,0,G42)</f>
        <v>1</v>
      </c>
      <c r="H264" s="6">
        <f>IF(H42&lt;0,0,H42)</f>
        <v>1</v>
      </c>
      <c r="I264" s="6">
        <f>IF(I42&lt;0,0,I42)</f>
        <v>2</v>
      </c>
      <c r="J264" s="6">
        <f>IF(J42&lt;0,0,J42)</f>
        <v>2</v>
      </c>
      <c r="K264" s="6">
        <f>IF(K42&lt;0,0,K42)</f>
        <v>2</v>
      </c>
      <c r="L264" s="6">
        <f>IF(L42&lt;0,0,L42)</f>
        <v>1</v>
      </c>
      <c r="M264" s="6">
        <f>IF(M42&lt;0,0,M42)</f>
        <v>1</v>
      </c>
      <c r="N264" s="6">
        <f>IF(N42&lt;0,0,N42)</f>
        <v>1</v>
      </c>
      <c r="O264" s="6">
        <f>IF(O42&lt;0,0,O42)</f>
        <v>2</v>
      </c>
      <c r="P264" s="6">
        <f>IF(P42&lt;0,0,P42)</f>
        <v>0</v>
      </c>
    </row>
    <row r="265" spans="1:16" ht="12.75">
      <c r="A265" s="1"/>
      <c r="F265" s="6">
        <f>IF(F43&lt;0,0,F43)</f>
        <v>2</v>
      </c>
      <c r="G265" s="6">
        <f>IF(G43&lt;0,0,G43)</f>
        <v>1</v>
      </c>
      <c r="H265" s="6">
        <f>IF(H43&lt;0,0,H43)</f>
        <v>2</v>
      </c>
      <c r="I265" s="6">
        <f>IF(I43&lt;0,0,I43)</f>
        <v>1</v>
      </c>
      <c r="J265" s="6">
        <f>IF(J43&lt;0,0,J43)</f>
        <v>2</v>
      </c>
      <c r="K265" s="6">
        <f>IF(K43&lt;0,0,K43)</f>
        <v>1</v>
      </c>
      <c r="L265" s="6">
        <f>IF(L43&lt;0,0,L43)</f>
        <v>1</v>
      </c>
      <c r="M265" s="6">
        <f>IF(M43&lt;0,0,M43)</f>
        <v>1</v>
      </c>
      <c r="N265" s="6">
        <f>IF(N43&lt;0,0,N43)</f>
        <v>1</v>
      </c>
      <c r="O265" s="6">
        <f>IF(O43&lt;0,0,O43)</f>
        <v>2</v>
      </c>
      <c r="P265" s="6">
        <f>IF(P43&lt;0,0,P43)</f>
        <v>2</v>
      </c>
    </row>
    <row r="266" spans="1:16" ht="12.75">
      <c r="A266" s="1"/>
      <c r="F266" s="6">
        <f>IF(F44&lt;0,0,F44)</f>
        <v>2</v>
      </c>
      <c r="G266" s="6">
        <f>IF(G44&lt;0,0,G44)</f>
        <v>2</v>
      </c>
      <c r="H266" s="6">
        <f>IF(H44&lt;0,0,H44)</f>
        <v>1</v>
      </c>
      <c r="I266" s="6">
        <f>IF(I44&lt;0,0,I44)</f>
        <v>2</v>
      </c>
      <c r="J266" s="6">
        <f>IF(J44&lt;0,0,J44)</f>
        <v>0</v>
      </c>
      <c r="K266" s="6">
        <f>IF(K44&lt;0,0,K44)</f>
        <v>0</v>
      </c>
      <c r="L266" s="6">
        <f>IF(L44&lt;0,0,L44)</f>
        <v>2</v>
      </c>
      <c r="M266" s="6">
        <f>IF(M44&lt;0,0,M44)</f>
        <v>2</v>
      </c>
      <c r="N266" s="6">
        <f>IF(N44&lt;0,0,N44)</f>
        <v>2</v>
      </c>
      <c r="O266" s="6">
        <f>IF(O44&lt;0,0,O44)</f>
        <v>2</v>
      </c>
      <c r="P266" s="6">
        <f>IF(P44&lt;0,0,P44)</f>
        <v>0</v>
      </c>
    </row>
    <row r="267" spans="1:16" ht="12.75">
      <c r="A267" s="1"/>
      <c r="F267" s="6">
        <f>IF(F45&lt;0,0,F45)</f>
        <v>2</v>
      </c>
      <c r="G267" s="6">
        <f>IF(G45&lt;0,0,G45)</f>
        <v>1</v>
      </c>
      <c r="H267" s="6">
        <f>IF(H45&lt;0,0,H45)</f>
        <v>2</v>
      </c>
      <c r="I267" s="6">
        <f>IF(I45&lt;0,0,I45)</f>
        <v>2</v>
      </c>
      <c r="J267" s="6">
        <f>IF(J45&lt;0,0,J45)</f>
        <v>0</v>
      </c>
      <c r="K267" s="6">
        <f>IF(K45&lt;0,0,K45)</f>
        <v>1</v>
      </c>
      <c r="L267" s="6">
        <f>IF(L45&lt;0,0,L45)</f>
        <v>1</v>
      </c>
      <c r="M267" s="6">
        <f>IF(M45&lt;0,0,M45)</f>
        <v>0</v>
      </c>
      <c r="N267" s="6">
        <f>IF(N45&lt;0,0,N45)</f>
        <v>2</v>
      </c>
      <c r="O267" s="6">
        <f>IF(O45&lt;0,0,O45)</f>
        <v>0</v>
      </c>
      <c r="P267" s="6">
        <f>IF(P45&lt;0,0,P45)</f>
        <v>0</v>
      </c>
    </row>
    <row r="268" spans="1:16" ht="12.75">
      <c r="A268" s="1"/>
      <c r="F268" s="6">
        <f>IF(F46&lt;0,0,F46)</f>
        <v>1</v>
      </c>
      <c r="G268" s="6">
        <f>IF(G46&lt;0,0,G46)</f>
        <v>1</v>
      </c>
      <c r="H268" s="6">
        <f>IF(H46&lt;0,0,H46)</f>
        <v>1</v>
      </c>
      <c r="I268" s="6">
        <f>IF(I46&lt;0,0,I46)</f>
        <v>1</v>
      </c>
      <c r="J268" s="6">
        <f>IF(J46&lt;0,0,J46)</f>
        <v>1</v>
      </c>
      <c r="K268" s="6">
        <f>IF(K46&lt;0,0,K46)</f>
        <v>1</v>
      </c>
      <c r="L268" s="6">
        <f>IF(L46&lt;0,0,L46)</f>
        <v>1</v>
      </c>
      <c r="M268" s="6">
        <f>IF(M46&lt;0,0,M46)</f>
        <v>1</v>
      </c>
      <c r="N268" s="6">
        <f>IF(N46&lt;0,0,N46)</f>
        <v>1</v>
      </c>
      <c r="O268" s="6">
        <f>IF(O46&lt;0,0,O46)</f>
        <v>1</v>
      </c>
      <c r="P268" s="6">
        <f>IF(P46&lt;0,0,P46)</f>
        <v>0</v>
      </c>
    </row>
    <row r="269" spans="1:16" ht="12.75">
      <c r="A269" s="1"/>
      <c r="F269" s="6">
        <f>IF(F47&lt;0,0,F47)</f>
        <v>2</v>
      </c>
      <c r="G269" s="6">
        <f>IF(G47&lt;0,0,G47)</f>
        <v>1</v>
      </c>
      <c r="H269" s="6">
        <f>IF(H47&lt;0,0,H47)</f>
        <v>2</v>
      </c>
      <c r="I269" s="6">
        <f>IF(I47&lt;0,0,I47)</f>
        <v>2</v>
      </c>
      <c r="J269" s="6">
        <f>IF(J47&lt;0,0,J47)</f>
        <v>2</v>
      </c>
      <c r="K269" s="6">
        <f>IF(K47&lt;0,0,K47)</f>
        <v>0</v>
      </c>
      <c r="L269" s="6">
        <f>IF(L47&lt;0,0,L47)</f>
        <v>0</v>
      </c>
      <c r="M269" s="6">
        <f>IF(M47&lt;0,0,M47)</f>
        <v>0</v>
      </c>
      <c r="N269" s="6">
        <f>IF(N47&lt;0,0,N47)</f>
        <v>0</v>
      </c>
      <c r="O269" s="6">
        <f>IF(O47&lt;0,0,O47)</f>
        <v>0</v>
      </c>
      <c r="P269" s="6">
        <f>IF(P47&lt;0,0,P47)</f>
        <v>0</v>
      </c>
    </row>
    <row r="270" spans="1:16" ht="12.75">
      <c r="A270" s="1"/>
      <c r="F270" s="6">
        <f>IF(F48&lt;0,0,F48)</f>
        <v>1</v>
      </c>
      <c r="G270" s="6">
        <f>IF(G48&lt;0,0,G48)</f>
        <v>1</v>
      </c>
      <c r="H270" s="6">
        <f>IF(H48&lt;0,0,H48)</f>
        <v>1</v>
      </c>
      <c r="I270" s="6">
        <f>IF(I48&lt;0,0,I48)</f>
        <v>2</v>
      </c>
      <c r="J270" s="6">
        <f>IF(J48&lt;0,0,J48)</f>
        <v>1</v>
      </c>
      <c r="K270" s="6">
        <f>IF(K48&lt;0,0,K48)</f>
        <v>1</v>
      </c>
      <c r="L270" s="6">
        <f>IF(L48&lt;0,0,L48)</f>
        <v>1</v>
      </c>
      <c r="M270" s="6">
        <f>IF(M48&lt;0,0,M48)</f>
        <v>1</v>
      </c>
      <c r="N270" s="6">
        <f>IF(N48&lt;0,0,N48)</f>
        <v>1</v>
      </c>
      <c r="O270" s="6">
        <f>IF(O48&lt;0,0,O48)</f>
        <v>1</v>
      </c>
      <c r="P270" s="6">
        <f>IF(P48&lt;0,0,P48)</f>
        <v>0</v>
      </c>
    </row>
    <row r="271" spans="1:16" ht="12.75">
      <c r="A271" s="1"/>
      <c r="F271" s="6">
        <f>IF(F49&lt;0,0,F49)</f>
        <v>2</v>
      </c>
      <c r="G271" s="6">
        <f>IF(G49&lt;0,0,G49)</f>
        <v>1</v>
      </c>
      <c r="H271" s="6">
        <f>IF(H49&lt;0,0,H49)</f>
        <v>0</v>
      </c>
      <c r="I271" s="6">
        <f>IF(I49&lt;0,0,I49)</f>
        <v>1</v>
      </c>
      <c r="J271" s="6">
        <f>IF(J49&lt;0,0,J49)</f>
        <v>1</v>
      </c>
      <c r="K271" s="6">
        <f>IF(K49&lt;0,0,K49)</f>
        <v>2</v>
      </c>
      <c r="L271" s="6">
        <f>IF(L49&lt;0,0,L49)</f>
        <v>1</v>
      </c>
      <c r="M271" s="6">
        <f>IF(M49&lt;0,0,M49)</f>
        <v>1</v>
      </c>
      <c r="N271" s="6">
        <f>IF(N49&lt;0,0,N49)</f>
        <v>1</v>
      </c>
      <c r="O271" s="6">
        <f>IF(O49&lt;0,0,O49)</f>
        <v>1</v>
      </c>
      <c r="P271" s="6">
        <f>IF(P49&lt;0,0,P49)</f>
        <v>0</v>
      </c>
    </row>
    <row r="272" spans="1:16" ht="12.75">
      <c r="A272" s="1"/>
      <c r="F272" s="6">
        <f>IF(F50&lt;0,0,F50)</f>
        <v>1</v>
      </c>
      <c r="G272" s="6">
        <f>IF(G50&lt;0,0,G50)</f>
        <v>1</v>
      </c>
      <c r="H272" s="6">
        <f>IF(H50&lt;0,0,H50)</f>
        <v>2</v>
      </c>
      <c r="I272" s="6">
        <f>IF(I50&lt;0,0,I50)</f>
        <v>0</v>
      </c>
      <c r="J272" s="6">
        <f>IF(J50&lt;0,0,J50)</f>
        <v>1</v>
      </c>
      <c r="K272" s="6">
        <f>IF(K50&lt;0,0,K50)</f>
        <v>2</v>
      </c>
      <c r="L272" s="6">
        <f>IF(L50&lt;0,0,L50)</f>
        <v>1</v>
      </c>
      <c r="M272" s="6">
        <f>IF(M50&lt;0,0,M50)</f>
        <v>0</v>
      </c>
      <c r="N272" s="6">
        <f>IF(N50&lt;0,0,N50)</f>
        <v>1</v>
      </c>
      <c r="O272" s="6">
        <f>IF(O50&lt;0,0,O50)</f>
        <v>0</v>
      </c>
      <c r="P272" s="6">
        <f>IF(P50&lt;0,0,P50)</f>
        <v>0</v>
      </c>
    </row>
    <row r="273" spans="1:16" ht="12.75">
      <c r="A273" s="1"/>
      <c r="F273" s="6">
        <f>IF(F51&lt;0,0,F51)</f>
        <v>1</v>
      </c>
      <c r="G273" s="6">
        <f>IF(G51&lt;0,0,G51)</f>
        <v>1</v>
      </c>
      <c r="H273" s="6">
        <f>IF(H51&lt;0,0,H51)</f>
        <v>1</v>
      </c>
      <c r="I273" s="6">
        <f>IF(I51&lt;0,0,I51)</f>
        <v>2</v>
      </c>
      <c r="J273" s="6">
        <f>IF(J51&lt;0,0,J51)</f>
        <v>2</v>
      </c>
      <c r="K273" s="6">
        <f>IF(K51&lt;0,0,K51)</f>
        <v>0</v>
      </c>
      <c r="L273" s="6">
        <f>IF(L51&lt;0,0,L51)</f>
        <v>1</v>
      </c>
      <c r="M273" s="6">
        <f>IF(M51&lt;0,0,M51)</f>
        <v>0</v>
      </c>
      <c r="N273" s="6">
        <f>IF(N51&lt;0,0,N51)</f>
        <v>1</v>
      </c>
      <c r="O273" s="6">
        <f>IF(O51&lt;0,0,O51)</f>
        <v>0</v>
      </c>
      <c r="P273" s="6">
        <f>IF(P51&lt;0,0,P51)</f>
        <v>0</v>
      </c>
    </row>
    <row r="274" spans="1:16" ht="12.75">
      <c r="A274" s="1"/>
      <c r="F274" s="6">
        <f>IF(F52&lt;0,0,F52)</f>
        <v>1</v>
      </c>
      <c r="G274" s="6">
        <f>IF(G52&lt;0,0,G52)</f>
        <v>0</v>
      </c>
      <c r="H274" s="6">
        <f>IF(H52&lt;0,0,H52)</f>
        <v>2</v>
      </c>
      <c r="I274" s="6">
        <f>IF(I52&lt;0,0,I52)</f>
        <v>2</v>
      </c>
      <c r="J274" s="6">
        <f>IF(J52&lt;0,0,J52)</f>
        <v>1</v>
      </c>
      <c r="K274" s="6">
        <f>IF(K52&lt;0,0,K52)</f>
        <v>2</v>
      </c>
      <c r="L274" s="6">
        <f>IF(L52&lt;0,0,L52)</f>
        <v>1</v>
      </c>
      <c r="M274" s="6">
        <f>IF(M52&lt;0,0,M52)</f>
        <v>1</v>
      </c>
      <c r="N274" s="6">
        <f>IF(N52&lt;0,0,N52)</f>
        <v>2</v>
      </c>
      <c r="O274" s="6">
        <f>IF(O52&lt;0,0,O52)</f>
        <v>2</v>
      </c>
      <c r="P274" s="6">
        <f>IF(P52&lt;0,0,P52)</f>
        <v>2</v>
      </c>
    </row>
    <row r="275" spans="1:16" ht="12.75">
      <c r="A275" s="1"/>
      <c r="F275" s="6">
        <f>IF(F53&lt;0,0,F53)</f>
        <v>1</v>
      </c>
      <c r="G275" s="6">
        <f>IF(G53&lt;0,0,G53)</f>
        <v>1</v>
      </c>
      <c r="H275" s="6">
        <f>IF(H53&lt;0,0,H53)</f>
        <v>2</v>
      </c>
      <c r="I275" s="6">
        <f>IF(I53&lt;0,0,I53)</f>
        <v>1</v>
      </c>
      <c r="J275" s="6">
        <f>IF(J53&lt;0,0,J53)</f>
        <v>0</v>
      </c>
      <c r="K275" s="6">
        <f>IF(K53&lt;0,0,K53)</f>
        <v>2</v>
      </c>
      <c r="L275" s="6">
        <f>IF(L53&lt;0,0,L53)</f>
        <v>1</v>
      </c>
      <c r="M275" s="6">
        <f>IF(M53&lt;0,0,M53)</f>
        <v>1</v>
      </c>
      <c r="N275" s="6">
        <f>IF(N53&lt;0,0,N53)</f>
        <v>2</v>
      </c>
      <c r="O275" s="6">
        <f>IF(O53&lt;0,0,O53)</f>
        <v>0</v>
      </c>
      <c r="P275" s="6">
        <f>IF(P53&lt;0,0,P53)</f>
        <v>0</v>
      </c>
    </row>
    <row r="276" spans="1:16" ht="12.75">
      <c r="A276" s="1"/>
      <c r="F276" s="6">
        <f>IF(F54&lt;0,0,F54)</f>
        <v>1</v>
      </c>
      <c r="G276" s="6">
        <f>IF(G54&lt;0,0,G54)</f>
        <v>0</v>
      </c>
      <c r="H276" s="6">
        <f>IF(H54&lt;0,0,H54)</f>
        <v>1</v>
      </c>
      <c r="I276" s="6">
        <f>IF(I54&lt;0,0,I54)</f>
        <v>0</v>
      </c>
      <c r="J276" s="6">
        <f>IF(J54&lt;0,0,J54)</f>
        <v>1</v>
      </c>
      <c r="K276" s="6">
        <f>IF(K54&lt;0,0,K54)</f>
        <v>1</v>
      </c>
      <c r="L276" s="6">
        <f>IF(L54&lt;0,0,L54)</f>
        <v>1</v>
      </c>
      <c r="M276" s="6">
        <f>IF(M54&lt;0,0,M54)</f>
        <v>0</v>
      </c>
      <c r="N276" s="6">
        <f>IF(N54&lt;0,0,N54)</f>
        <v>0</v>
      </c>
      <c r="O276" s="6">
        <f>IF(O54&lt;0,0,O54)</f>
        <v>1</v>
      </c>
      <c r="P276" s="6">
        <f>IF(P54&lt;0,0,P54)</f>
        <v>0</v>
      </c>
    </row>
    <row r="277" spans="1:16" ht="12.75">
      <c r="A277" s="1"/>
      <c r="F277" s="6">
        <f>IF(F55&lt;0,0,F55)</f>
        <v>1</v>
      </c>
      <c r="G277" s="6">
        <f>IF(G55&lt;0,0,G55)</f>
        <v>0</v>
      </c>
      <c r="H277" s="6">
        <f>IF(H55&lt;0,0,H55)</f>
        <v>1</v>
      </c>
      <c r="I277" s="6">
        <f>IF(I55&lt;0,0,I55)</f>
        <v>1</v>
      </c>
      <c r="J277" s="6">
        <f>IF(J55&lt;0,0,J55)</f>
        <v>1</v>
      </c>
      <c r="K277" s="6">
        <f>IF(K55&lt;0,0,K55)</f>
        <v>0</v>
      </c>
      <c r="L277" s="6">
        <f>IF(L55&lt;0,0,L55)</f>
        <v>0</v>
      </c>
      <c r="M277" s="6">
        <f>IF(M55&lt;0,0,M55)</f>
        <v>0</v>
      </c>
      <c r="N277" s="6">
        <f>IF(N55&lt;0,0,N55)</f>
        <v>1</v>
      </c>
      <c r="O277" s="6">
        <f>IF(O55&lt;0,0,O55)</f>
        <v>0</v>
      </c>
      <c r="P277" s="6">
        <f>IF(P55&lt;0,0,P55)</f>
        <v>0</v>
      </c>
    </row>
    <row r="278" spans="1:16" ht="12.75">
      <c r="A278" s="1"/>
      <c r="F278" s="6">
        <f>IF(F56&lt;0,0,F56)</f>
        <v>2</v>
      </c>
      <c r="G278" s="6">
        <f>IF(G56&lt;0,0,G56)</f>
        <v>1</v>
      </c>
      <c r="H278" s="6">
        <f>IF(H56&lt;0,0,H56)</f>
        <v>2</v>
      </c>
      <c r="I278" s="6">
        <f>IF(I56&lt;0,0,I56)</f>
        <v>1</v>
      </c>
      <c r="J278" s="6">
        <f>IF(J56&lt;0,0,J56)</f>
        <v>1</v>
      </c>
      <c r="K278" s="6">
        <f>IF(K56&lt;0,0,K56)</f>
        <v>2</v>
      </c>
      <c r="L278" s="6">
        <f>IF(L56&lt;0,0,L56)</f>
        <v>0</v>
      </c>
      <c r="M278" s="6">
        <f>IF(M56&lt;0,0,M56)</f>
        <v>1</v>
      </c>
      <c r="N278" s="6">
        <f>IF(N56&lt;0,0,N56)</f>
        <v>1</v>
      </c>
      <c r="O278" s="6">
        <f>IF(O56&lt;0,0,O56)</f>
        <v>2</v>
      </c>
      <c r="P278" s="6">
        <f>IF(P56&lt;0,0,P56)</f>
        <v>0</v>
      </c>
    </row>
    <row r="279" spans="1:16" ht="12.75">
      <c r="A279" s="1"/>
      <c r="F279" s="6">
        <f>IF(F57&lt;0,0,F57)</f>
        <v>1</v>
      </c>
      <c r="G279" s="6">
        <f>IF(G57&lt;0,0,G57)</f>
        <v>1</v>
      </c>
      <c r="H279" s="6">
        <f>IF(H57&lt;0,0,H57)</f>
        <v>2</v>
      </c>
      <c r="I279" s="6">
        <f>IF(I57&lt;0,0,I57)</f>
        <v>2</v>
      </c>
      <c r="J279" s="6">
        <f>IF(J57&lt;0,0,J57)</f>
        <v>1</v>
      </c>
      <c r="K279" s="6">
        <f>IF(K57&lt;0,0,K57)</f>
        <v>2</v>
      </c>
      <c r="L279" s="6">
        <f>IF(L57&lt;0,0,L57)</f>
        <v>1</v>
      </c>
      <c r="M279" s="6">
        <f>IF(M57&lt;0,0,M57)</f>
        <v>0</v>
      </c>
      <c r="N279" s="6">
        <f>IF(N57&lt;0,0,N57)</f>
        <v>2</v>
      </c>
      <c r="O279" s="6">
        <f>IF(O57&lt;0,0,O57)</f>
        <v>1</v>
      </c>
      <c r="P279" s="6">
        <f>IF(P57&lt;0,0,P57)</f>
        <v>0</v>
      </c>
    </row>
    <row r="280" spans="1:16" ht="12.75">
      <c r="A280" s="1"/>
      <c r="F280" s="6">
        <f>IF(F58&lt;0,0,F58)</f>
        <v>1</v>
      </c>
      <c r="G280" s="6">
        <f>IF(G58&lt;0,0,G58)</f>
        <v>1</v>
      </c>
      <c r="H280" s="6">
        <f>IF(H58&lt;0,0,H58)</f>
        <v>2</v>
      </c>
      <c r="I280" s="6">
        <f>IF(I58&lt;0,0,I58)</f>
        <v>0</v>
      </c>
      <c r="J280" s="6">
        <f>IF(J58&lt;0,0,J58)</f>
        <v>0</v>
      </c>
      <c r="K280" s="6">
        <f>IF(K58&lt;0,0,K58)</f>
        <v>0</v>
      </c>
      <c r="L280" s="6">
        <f>IF(L58&lt;0,0,L58)</f>
        <v>1</v>
      </c>
      <c r="M280" s="6">
        <f>IF(M58&lt;0,0,M58)</f>
        <v>1</v>
      </c>
      <c r="N280" s="6">
        <f>IF(N58&lt;0,0,N58)</f>
        <v>2</v>
      </c>
      <c r="O280" s="6">
        <f>IF(O58&lt;0,0,O58)</f>
        <v>0</v>
      </c>
      <c r="P280" s="6">
        <f>IF(P58&lt;0,0,P58)</f>
        <v>0</v>
      </c>
    </row>
    <row r="281" spans="1:16" ht="12.75">
      <c r="A281" s="1"/>
      <c r="F281" s="6">
        <f>IF(F59&lt;0,0,F59)</f>
        <v>2</v>
      </c>
      <c r="G281" s="6">
        <f>IF(G59&lt;0,0,G59)</f>
        <v>1</v>
      </c>
      <c r="H281" s="6">
        <f>IF(H59&lt;0,0,H59)</f>
        <v>2</v>
      </c>
      <c r="I281" s="6">
        <f>IF(I59&lt;0,0,I59)</f>
        <v>2</v>
      </c>
      <c r="J281" s="6">
        <f>IF(J59&lt;0,0,J59)</f>
        <v>2</v>
      </c>
      <c r="K281" s="6">
        <f>IF(K59&lt;0,0,K59)</f>
        <v>2</v>
      </c>
      <c r="L281" s="6">
        <f>IF(L59&lt;0,0,L59)</f>
        <v>1</v>
      </c>
      <c r="M281" s="6">
        <f>IF(M59&lt;0,0,M59)</f>
        <v>1</v>
      </c>
      <c r="N281" s="6">
        <f>IF(N59&lt;0,0,N59)</f>
        <v>2</v>
      </c>
      <c r="O281" s="6">
        <f>IF(O59&lt;0,0,O59)</f>
        <v>2</v>
      </c>
      <c r="P281" s="6">
        <f>IF(P59&lt;0,0,P59)</f>
        <v>0</v>
      </c>
    </row>
    <row r="282" spans="1:16" ht="12.75">
      <c r="A282" s="1"/>
      <c r="F282" s="6">
        <f>IF(F60&lt;0,0,F60)</f>
        <v>1</v>
      </c>
      <c r="G282" s="6">
        <f>IF(G60&lt;0,0,G60)</f>
        <v>1</v>
      </c>
      <c r="H282" s="6">
        <f>IF(H60&lt;0,0,H60)</f>
        <v>1</v>
      </c>
      <c r="I282" s="6">
        <f>IF(I60&lt;0,0,I60)</f>
        <v>2</v>
      </c>
      <c r="J282" s="6">
        <f>IF(J60&lt;0,0,J60)</f>
        <v>1</v>
      </c>
      <c r="K282" s="6">
        <f>IF(K60&lt;0,0,K60)</f>
        <v>1</v>
      </c>
      <c r="L282" s="6">
        <f>IF(L60&lt;0,0,L60)</f>
        <v>0</v>
      </c>
      <c r="M282" s="6">
        <f>IF(M60&lt;0,0,M60)</f>
        <v>0</v>
      </c>
      <c r="N282" s="6">
        <f>IF(N60&lt;0,0,N60)</f>
        <v>1</v>
      </c>
      <c r="O282" s="6">
        <f>IF(O60&lt;0,0,O60)</f>
        <v>1</v>
      </c>
      <c r="P282" s="6">
        <f>IF(P60&lt;0,0,P60)</f>
        <v>0</v>
      </c>
    </row>
    <row r="283" spans="1:16" ht="12.75">
      <c r="A283" s="1"/>
      <c r="F283" s="6">
        <f>IF(F61&lt;0,0,F61)</f>
        <v>2</v>
      </c>
      <c r="G283" s="6">
        <f>IF(G61&lt;0,0,G61)</f>
        <v>1</v>
      </c>
      <c r="H283" s="6">
        <f>IF(H61&lt;0,0,H61)</f>
        <v>1</v>
      </c>
      <c r="I283" s="6">
        <f>IF(I61&lt;0,0,I61)</f>
        <v>2</v>
      </c>
      <c r="J283" s="6">
        <f>IF(J61&lt;0,0,J61)</f>
        <v>2</v>
      </c>
      <c r="K283" s="6">
        <f>IF(K61&lt;0,0,K61)</f>
        <v>1</v>
      </c>
      <c r="L283" s="6">
        <f>IF(L61&lt;0,0,L61)</f>
        <v>0</v>
      </c>
      <c r="M283" s="6">
        <f>IF(M61&lt;0,0,M61)</f>
        <v>0</v>
      </c>
      <c r="N283" s="6">
        <f>IF(N61&lt;0,0,N61)</f>
        <v>1</v>
      </c>
      <c r="O283" s="6">
        <f>IF(O61&lt;0,0,O61)</f>
        <v>0</v>
      </c>
      <c r="P283" s="6">
        <f>IF(P61&lt;0,0,P61)</f>
        <v>0</v>
      </c>
    </row>
    <row r="284" spans="1:16" ht="12.75">
      <c r="A284" s="1"/>
      <c r="F284" s="6">
        <f>IF(F62&lt;0,0,F62)</f>
        <v>2</v>
      </c>
      <c r="G284" s="6">
        <f>IF(G62&lt;0,0,G62)</f>
        <v>1</v>
      </c>
      <c r="H284" s="6">
        <f>IF(H62&lt;0,0,H62)</f>
        <v>1</v>
      </c>
      <c r="I284" s="6">
        <f>IF(I62&lt;0,0,I62)</f>
        <v>1</v>
      </c>
      <c r="J284" s="6">
        <f>IF(J62&lt;0,0,J62)</f>
        <v>1</v>
      </c>
      <c r="K284" s="6">
        <f>IF(K62&lt;0,0,K62)</f>
        <v>1</v>
      </c>
      <c r="L284" s="6">
        <f>IF(L62&lt;0,0,L62)</f>
        <v>1</v>
      </c>
      <c r="M284" s="6">
        <f>IF(M62&lt;0,0,M62)</f>
        <v>1</v>
      </c>
      <c r="N284" s="6">
        <f>IF(N62&lt;0,0,N62)</f>
        <v>1</v>
      </c>
      <c r="O284" s="6">
        <f>IF(O62&lt;0,0,O62)</f>
        <v>1</v>
      </c>
      <c r="P284" s="6">
        <f>IF(P62&lt;0,0,P62)</f>
        <v>1</v>
      </c>
    </row>
    <row r="285" spans="1:16" ht="12.75">
      <c r="A285" s="1"/>
      <c r="F285" s="6">
        <f>IF(F63&lt;0,0,F63)</f>
        <v>2</v>
      </c>
      <c r="G285" s="6">
        <f>IF(G63&lt;0,0,G63)</f>
        <v>1</v>
      </c>
      <c r="H285" s="6">
        <f>IF(H63&lt;0,0,H63)</f>
        <v>2</v>
      </c>
      <c r="I285" s="6">
        <f>IF(I63&lt;0,0,I63)</f>
        <v>2</v>
      </c>
      <c r="J285" s="6">
        <f>IF(J63&lt;0,0,J63)</f>
        <v>1</v>
      </c>
      <c r="K285" s="6">
        <f>IF(K63&lt;0,0,K63)</f>
        <v>2</v>
      </c>
      <c r="L285" s="6">
        <f>IF(L63&lt;0,0,L63)</f>
        <v>2</v>
      </c>
      <c r="M285" s="6">
        <f>IF(M63&lt;0,0,M63)</f>
        <v>2</v>
      </c>
      <c r="N285" s="6">
        <f>IF(N63&lt;0,0,N63)</f>
        <v>2</v>
      </c>
      <c r="O285" s="6">
        <f>IF(O63&lt;0,0,O63)</f>
        <v>2</v>
      </c>
      <c r="P285" s="6">
        <f>IF(P63&lt;0,0,P63)</f>
        <v>0</v>
      </c>
    </row>
    <row r="286" spans="1:16" ht="12.75">
      <c r="A286" s="1"/>
      <c r="F286" s="6">
        <f>IF(F64&lt;0,0,F64)</f>
        <v>2</v>
      </c>
      <c r="G286" s="6">
        <f>IF(G64&lt;0,0,G64)</f>
        <v>2</v>
      </c>
      <c r="H286" s="6">
        <f>IF(H64&lt;0,0,H64)</f>
        <v>2</v>
      </c>
      <c r="I286" s="6">
        <f>IF(I64&lt;0,0,I64)</f>
        <v>1</v>
      </c>
      <c r="J286" s="6">
        <f>IF(J64&lt;0,0,J64)</f>
        <v>2</v>
      </c>
      <c r="K286" s="6">
        <f>IF(K64&lt;0,0,K64)</f>
        <v>1</v>
      </c>
      <c r="L286" s="6">
        <f>IF(L64&lt;0,0,L64)</f>
        <v>0</v>
      </c>
      <c r="M286" s="6">
        <f>IF(M64&lt;0,0,M64)</f>
        <v>0</v>
      </c>
      <c r="N286" s="6">
        <f>IF(N64&lt;0,0,N64)</f>
        <v>1</v>
      </c>
      <c r="O286" s="6">
        <f>IF(O64&lt;0,0,O64)</f>
        <v>1</v>
      </c>
      <c r="P286" s="6">
        <f>IF(P64&lt;0,0,P64)</f>
        <v>0</v>
      </c>
    </row>
    <row r="287" spans="1:16" ht="12.75">
      <c r="A287" s="1"/>
      <c r="F287" s="6">
        <f>IF(F65&lt;0,0,F65)</f>
        <v>0</v>
      </c>
      <c r="G287" s="6">
        <f>IF(G65&lt;0,0,G65)</f>
        <v>0</v>
      </c>
      <c r="H287" s="6">
        <f>IF(H65&lt;0,0,H65)</f>
        <v>0</v>
      </c>
      <c r="I287" s="6">
        <f>IF(I65&lt;0,0,I65)</f>
        <v>0</v>
      </c>
      <c r="J287" s="6">
        <f>IF(J65&lt;0,0,J65)</f>
        <v>1</v>
      </c>
      <c r="K287" s="6">
        <f>IF(K65&lt;0,0,K65)</f>
        <v>0</v>
      </c>
      <c r="L287" s="6">
        <f>IF(L65&lt;0,0,L65)</f>
        <v>1</v>
      </c>
      <c r="M287" s="6">
        <f>IF(M65&lt;0,0,M65)</f>
        <v>2</v>
      </c>
      <c r="N287" s="6">
        <f>IF(N65&lt;0,0,N65)</f>
        <v>0</v>
      </c>
      <c r="O287" s="6">
        <f>IF(O65&lt;0,0,O65)</f>
        <v>0</v>
      </c>
      <c r="P287" s="6">
        <f>IF(P65&lt;0,0,P65)</f>
        <v>0</v>
      </c>
    </row>
    <row r="288" spans="1:16" ht="12.75">
      <c r="A288" s="1"/>
      <c r="F288" s="6">
        <f>IF(F66&lt;0,0,F66)</f>
        <v>2</v>
      </c>
      <c r="G288" s="6">
        <f>IF(G66&lt;0,0,G66)</f>
        <v>1</v>
      </c>
      <c r="H288" s="6">
        <f>IF(H66&lt;0,0,H66)</f>
        <v>2</v>
      </c>
      <c r="I288" s="6">
        <f>IF(I66&lt;0,0,I66)</f>
        <v>1</v>
      </c>
      <c r="J288" s="6">
        <f>IF(J66&lt;0,0,J66)</f>
        <v>2</v>
      </c>
      <c r="K288" s="6">
        <f>IF(K66&lt;0,0,K66)</f>
        <v>2</v>
      </c>
      <c r="L288" s="6">
        <f>IF(L66&lt;0,0,L66)</f>
        <v>2</v>
      </c>
      <c r="M288" s="6">
        <f>IF(M66&lt;0,0,M66)</f>
        <v>1</v>
      </c>
      <c r="N288" s="6">
        <f>IF(N66&lt;0,0,N66)</f>
        <v>1</v>
      </c>
      <c r="O288" s="6">
        <f>IF(O66&lt;0,0,O66)</f>
        <v>0</v>
      </c>
      <c r="P288" s="6">
        <f>IF(P66&lt;0,0,P66)</f>
        <v>0</v>
      </c>
    </row>
    <row r="289" spans="1:16" ht="12.75">
      <c r="A289" s="1"/>
      <c r="F289" s="6">
        <f>IF(F67&lt;0,0,F67)</f>
        <v>1</v>
      </c>
      <c r="G289" s="6">
        <f>IF(G67&lt;0,0,G67)</f>
        <v>1</v>
      </c>
      <c r="H289" s="6">
        <f>IF(H67&lt;0,0,H67)</f>
        <v>1</v>
      </c>
      <c r="I289" s="6">
        <f>IF(I67&lt;0,0,I67)</f>
        <v>1</v>
      </c>
      <c r="J289" s="6">
        <f>IF(J67&lt;0,0,J67)</f>
        <v>2</v>
      </c>
      <c r="K289" s="6">
        <f>IF(K67&lt;0,0,K67)</f>
        <v>1</v>
      </c>
      <c r="L289" s="6">
        <f>IF(L67&lt;0,0,L67)</f>
        <v>1</v>
      </c>
      <c r="M289" s="6">
        <f>IF(M67&lt;0,0,M67)</f>
        <v>0</v>
      </c>
      <c r="N289" s="6">
        <f>IF(N67&lt;0,0,N67)</f>
        <v>1</v>
      </c>
      <c r="O289" s="6">
        <f>IF(O67&lt;0,0,O67)</f>
        <v>0</v>
      </c>
      <c r="P289" s="6">
        <f>IF(P67&lt;0,0,P67)</f>
        <v>2</v>
      </c>
    </row>
    <row r="290" spans="1:16" ht="12.75">
      <c r="A290" s="1"/>
      <c r="F290" s="6">
        <f>IF(F68&lt;0,0,F68)</f>
        <v>2</v>
      </c>
      <c r="G290" s="6">
        <f>IF(G68&lt;0,0,G68)</f>
        <v>2</v>
      </c>
      <c r="H290" s="6">
        <f>IF(H68&lt;0,0,H68)</f>
        <v>1</v>
      </c>
      <c r="I290" s="6">
        <f>IF(I68&lt;0,0,I68)</f>
        <v>2</v>
      </c>
      <c r="J290" s="6">
        <f>IF(J68&lt;0,0,J68)</f>
        <v>0</v>
      </c>
      <c r="K290" s="6">
        <f>IF(K68&lt;0,0,K68)</f>
        <v>2</v>
      </c>
      <c r="L290" s="6">
        <f>IF(L68&lt;0,0,L68)</f>
        <v>0</v>
      </c>
      <c r="M290" s="6">
        <f>IF(M68&lt;0,0,M68)</f>
        <v>0</v>
      </c>
      <c r="N290" s="6">
        <f>IF(N68&lt;0,0,N68)</f>
        <v>2</v>
      </c>
      <c r="O290" s="6">
        <f>IF(O68&lt;0,0,O68)</f>
        <v>1</v>
      </c>
      <c r="P290" s="6">
        <f>IF(P68&lt;0,0,P68)</f>
        <v>0</v>
      </c>
    </row>
    <row r="291" spans="1:16" ht="12.75">
      <c r="A291" s="1"/>
      <c r="F291" s="6">
        <f>IF(F69&lt;0,0,F69)</f>
        <v>1</v>
      </c>
      <c r="G291" s="6">
        <f>IF(G69&lt;0,0,G69)</f>
        <v>1</v>
      </c>
      <c r="H291" s="6">
        <f>IF(H69&lt;0,0,H69)</f>
        <v>1</v>
      </c>
      <c r="I291" s="6">
        <f>IF(I69&lt;0,0,I69)</f>
        <v>1</v>
      </c>
      <c r="J291" s="6">
        <f>IF(J69&lt;0,0,J69)</f>
        <v>1</v>
      </c>
      <c r="K291" s="6">
        <f>IF(K69&lt;0,0,K69)</f>
        <v>1</v>
      </c>
      <c r="L291" s="6">
        <f>IF(L69&lt;0,0,L69)</f>
        <v>1</v>
      </c>
      <c r="M291" s="6">
        <f>IF(M69&lt;0,0,M69)</f>
        <v>0</v>
      </c>
      <c r="N291" s="6">
        <f>IF(N69&lt;0,0,N69)</f>
        <v>1</v>
      </c>
      <c r="O291" s="6">
        <f>IF(O69&lt;0,0,O69)</f>
        <v>1</v>
      </c>
      <c r="P291" s="6">
        <f>IF(P69&lt;0,0,P69)</f>
        <v>2</v>
      </c>
    </row>
    <row r="292" spans="1:16" ht="12.75">
      <c r="A292" s="1"/>
      <c r="F292" s="6">
        <f>IF(F70&lt;0,0,F70)</f>
        <v>1</v>
      </c>
      <c r="G292" s="6">
        <f>IF(G70&lt;0,0,G70)</f>
        <v>1</v>
      </c>
      <c r="H292" s="6">
        <f>IF(H70&lt;0,0,H70)</f>
        <v>1</v>
      </c>
      <c r="I292" s="6">
        <f>IF(I70&lt;0,0,I70)</f>
        <v>2</v>
      </c>
      <c r="J292" s="6">
        <f>IF(J70&lt;0,0,J70)</f>
        <v>1</v>
      </c>
      <c r="K292" s="6">
        <f>IF(K70&lt;0,0,K70)</f>
        <v>1</v>
      </c>
      <c r="L292" s="6">
        <f>IF(L70&lt;0,0,L70)</f>
        <v>1</v>
      </c>
      <c r="M292" s="6">
        <f>IF(M70&lt;0,0,M70)</f>
        <v>0</v>
      </c>
      <c r="N292" s="6">
        <f>IF(N70&lt;0,0,N70)</f>
        <v>1</v>
      </c>
      <c r="O292" s="6">
        <f>IF(O70&lt;0,0,O70)</f>
        <v>1</v>
      </c>
      <c r="P292" s="6">
        <f>IF(P70&lt;0,0,P70)</f>
        <v>0</v>
      </c>
    </row>
    <row r="293" spans="1:16" ht="12.75">
      <c r="A293" s="1"/>
      <c r="F293" s="6">
        <f>IF(F71&lt;0,0,F71)</f>
        <v>1</v>
      </c>
      <c r="G293" s="6">
        <f>IF(G71&lt;0,0,G71)</f>
        <v>2</v>
      </c>
      <c r="H293" s="6">
        <f>IF(H71&lt;0,0,H71)</f>
        <v>2</v>
      </c>
      <c r="I293" s="6">
        <f>IF(I71&lt;0,0,I71)</f>
        <v>1</v>
      </c>
      <c r="J293" s="6">
        <f>IF(J71&lt;0,0,J71)</f>
        <v>1</v>
      </c>
      <c r="K293" s="6">
        <f>IF(K71&lt;0,0,K71)</f>
        <v>0</v>
      </c>
      <c r="L293" s="6">
        <f>IF(L71&lt;0,0,L71)</f>
        <v>2</v>
      </c>
      <c r="M293" s="6">
        <f>IF(M71&lt;0,0,M71)</f>
        <v>0</v>
      </c>
      <c r="N293" s="6">
        <f>IF(N71&lt;0,0,N71)</f>
        <v>1</v>
      </c>
      <c r="O293" s="6">
        <f>IF(O71&lt;0,0,O71)</f>
        <v>1</v>
      </c>
      <c r="P293" s="6">
        <f>IF(P71&lt;0,0,P71)</f>
        <v>0</v>
      </c>
    </row>
    <row r="294" spans="1:16" ht="12.75">
      <c r="A294" s="1"/>
      <c r="F294" s="6">
        <f>IF(F72&lt;0,0,F72)</f>
        <v>1</v>
      </c>
      <c r="G294" s="6">
        <f>IF(G72&lt;0,0,G72)</f>
        <v>2</v>
      </c>
      <c r="H294" s="6">
        <f>IF(H72&lt;0,0,H72)</f>
        <v>1</v>
      </c>
      <c r="I294" s="6">
        <f>IF(I72&lt;0,0,I72)</f>
        <v>1</v>
      </c>
      <c r="J294" s="6">
        <f>IF(J72&lt;0,0,J72)</f>
        <v>1</v>
      </c>
      <c r="K294" s="6">
        <f>IF(K72&lt;0,0,K72)</f>
        <v>1</v>
      </c>
      <c r="L294" s="6">
        <f>IF(L72&lt;0,0,L72)</f>
        <v>0</v>
      </c>
      <c r="M294" s="6">
        <f>IF(M72&lt;0,0,M72)</f>
        <v>0</v>
      </c>
      <c r="N294" s="6">
        <f>IF(N72&lt;0,0,N72)</f>
        <v>1</v>
      </c>
      <c r="O294" s="6">
        <f>IF(O72&lt;0,0,O72)</f>
        <v>1</v>
      </c>
      <c r="P294" s="6">
        <f>IF(P72&lt;0,0,P72)</f>
        <v>0</v>
      </c>
    </row>
    <row r="295" spans="1:16" ht="12.75">
      <c r="A295" s="1"/>
      <c r="F295" s="6">
        <f>IF(F73&lt;0,0,F73)</f>
        <v>1</v>
      </c>
      <c r="G295" s="6">
        <f>IF(G73&lt;0,0,G73)</f>
        <v>2</v>
      </c>
      <c r="H295" s="6">
        <f>IF(H73&lt;0,0,H73)</f>
        <v>2</v>
      </c>
      <c r="I295" s="6">
        <f>IF(I73&lt;0,0,I73)</f>
        <v>1</v>
      </c>
      <c r="J295" s="6">
        <f>IF(J73&lt;0,0,J73)</f>
        <v>1</v>
      </c>
      <c r="K295" s="6">
        <f>IF(K73&lt;0,0,K73)</f>
        <v>1</v>
      </c>
      <c r="L295" s="6">
        <f>IF(L73&lt;0,0,L73)</f>
        <v>1</v>
      </c>
      <c r="M295" s="6">
        <f>IF(M73&lt;0,0,M73)</f>
        <v>0</v>
      </c>
      <c r="N295" s="6">
        <f>IF(N73&lt;0,0,N73)</f>
        <v>1</v>
      </c>
      <c r="O295" s="6">
        <f>IF(O73&lt;0,0,O73)</f>
        <v>1</v>
      </c>
      <c r="P295" s="6">
        <f>IF(P73&lt;0,0,P73)</f>
        <v>0</v>
      </c>
    </row>
    <row r="296" spans="1:16" ht="12.75">
      <c r="A296" s="1"/>
      <c r="F296" s="6">
        <f>IF(F74&lt;0,0,F74)</f>
        <v>1</v>
      </c>
      <c r="G296" s="6">
        <f>IF(G74&lt;0,0,G74)</f>
        <v>2</v>
      </c>
      <c r="H296" s="6">
        <f>IF(H74&lt;0,0,H74)</f>
        <v>2</v>
      </c>
      <c r="I296" s="6">
        <f>IF(I74&lt;0,0,I74)</f>
        <v>1</v>
      </c>
      <c r="J296" s="6">
        <f>IF(J74&lt;0,0,J74)</f>
        <v>1</v>
      </c>
      <c r="K296" s="6">
        <f>IF(K74&lt;0,0,K74)</f>
        <v>1</v>
      </c>
      <c r="L296" s="6">
        <f>IF(L74&lt;0,0,L74)</f>
        <v>1</v>
      </c>
      <c r="M296" s="6">
        <f>IF(M74&lt;0,0,M74)</f>
        <v>0</v>
      </c>
      <c r="N296" s="6">
        <f>IF(N74&lt;0,0,N74)</f>
        <v>1</v>
      </c>
      <c r="O296" s="6">
        <f>IF(O74&lt;0,0,O74)</f>
        <v>1</v>
      </c>
      <c r="P296" s="6">
        <f>IF(P74&lt;0,0,P74)</f>
        <v>0</v>
      </c>
    </row>
    <row r="297" spans="1:16" ht="12.75">
      <c r="A297" s="1"/>
      <c r="F297" s="6">
        <f>IF(F75&lt;0,0,F75)</f>
        <v>1</v>
      </c>
      <c r="G297" s="6">
        <f>IF(G75&lt;0,0,G75)</f>
        <v>0</v>
      </c>
      <c r="H297" s="6">
        <f>IF(H75&lt;0,0,H75)</f>
        <v>2</v>
      </c>
      <c r="I297" s="6">
        <f>IF(I75&lt;0,0,I75)</f>
        <v>1</v>
      </c>
      <c r="J297" s="6">
        <f>IF(J75&lt;0,0,J75)</f>
        <v>2</v>
      </c>
      <c r="K297" s="6">
        <f>IF(K75&lt;0,0,K75)</f>
        <v>1</v>
      </c>
      <c r="L297" s="6">
        <f>IF(L75&lt;0,0,L75)</f>
        <v>1</v>
      </c>
      <c r="M297" s="6">
        <f>IF(M75&lt;0,0,M75)</f>
        <v>0</v>
      </c>
      <c r="N297" s="6">
        <f>IF(N75&lt;0,0,N75)</f>
        <v>0</v>
      </c>
      <c r="O297" s="6">
        <f>IF(O75&lt;0,0,O75)</f>
        <v>1</v>
      </c>
      <c r="P297" s="6">
        <f>IF(P75&lt;0,0,P75)</f>
        <v>0</v>
      </c>
    </row>
    <row r="298" spans="1:16" ht="12.75">
      <c r="A298" s="1"/>
      <c r="F298" s="6">
        <f>IF(F76&lt;0,0,F76)</f>
        <v>1</v>
      </c>
      <c r="G298" s="6">
        <f>IF(G76&lt;0,0,G76)</f>
        <v>2</v>
      </c>
      <c r="H298" s="6">
        <f>IF(H76&lt;0,0,H76)</f>
        <v>1</v>
      </c>
      <c r="I298" s="6">
        <f>IF(I76&lt;0,0,I76)</f>
        <v>0</v>
      </c>
      <c r="J298" s="6">
        <f>IF(J76&lt;0,0,J76)</f>
        <v>1</v>
      </c>
      <c r="K298" s="6">
        <f>IF(K76&lt;0,0,K76)</f>
        <v>2</v>
      </c>
      <c r="L298" s="6">
        <f>IF(L76&lt;0,0,L76)</f>
        <v>1</v>
      </c>
      <c r="M298" s="6">
        <f>IF(M76&lt;0,0,M76)</f>
        <v>0</v>
      </c>
      <c r="N298" s="6">
        <f>IF(N76&lt;0,0,N76)</f>
        <v>1</v>
      </c>
      <c r="O298" s="6">
        <f>IF(O76&lt;0,0,O76)</f>
        <v>1</v>
      </c>
      <c r="P298" s="6">
        <f>IF(P76&lt;0,0,P76)</f>
        <v>0</v>
      </c>
    </row>
    <row r="299" spans="1:16" ht="12.75">
      <c r="A299" s="1"/>
      <c r="F299" s="6">
        <f>IF(F77&lt;0,0,F77)</f>
        <v>2</v>
      </c>
      <c r="G299" s="6">
        <f>IF(G77&lt;0,0,G77)</f>
        <v>2</v>
      </c>
      <c r="H299" s="6">
        <f>IF(H77&lt;0,0,H77)</f>
        <v>1</v>
      </c>
      <c r="I299" s="6">
        <f>IF(I77&lt;0,0,I77)</f>
        <v>1</v>
      </c>
      <c r="J299" s="6">
        <f>IF(J77&lt;0,0,J77)</f>
        <v>2</v>
      </c>
      <c r="K299" s="6">
        <f>IF(K77&lt;0,0,K77)</f>
        <v>1</v>
      </c>
      <c r="L299" s="6">
        <f>IF(L77&lt;0,0,L77)</f>
        <v>0</v>
      </c>
      <c r="M299" s="6">
        <f>IF(M77&lt;0,0,M77)</f>
        <v>1</v>
      </c>
      <c r="N299" s="6">
        <f>IF(N77&lt;0,0,N77)</f>
        <v>1</v>
      </c>
      <c r="O299" s="6">
        <f>IF(O77&lt;0,0,O77)</f>
        <v>2</v>
      </c>
      <c r="P299" s="6">
        <f>IF(P77&lt;0,0,P77)</f>
        <v>0</v>
      </c>
    </row>
    <row r="300" spans="1:16" ht="12.75">
      <c r="A300" s="1"/>
      <c r="F300" s="6">
        <f>IF(F78&lt;0,0,F78)</f>
        <v>0</v>
      </c>
      <c r="G300" s="6">
        <f>IF(G78&lt;0,0,G78)</f>
        <v>1</v>
      </c>
      <c r="H300" s="6">
        <f>IF(H78&lt;0,0,H78)</f>
        <v>0</v>
      </c>
      <c r="I300" s="6">
        <f>IF(I78&lt;0,0,I78)</f>
        <v>1</v>
      </c>
      <c r="J300" s="6">
        <f>IF(J78&lt;0,0,J78)</f>
        <v>1</v>
      </c>
      <c r="K300" s="6">
        <f>IF(K78&lt;0,0,K78)</f>
        <v>0</v>
      </c>
      <c r="L300" s="6">
        <f>IF(L78&lt;0,0,L78)</f>
        <v>2</v>
      </c>
      <c r="M300" s="6">
        <f>IF(M78&lt;0,0,M78)</f>
        <v>0</v>
      </c>
      <c r="N300" s="6">
        <f>IF(N78&lt;0,0,N78)</f>
        <v>1</v>
      </c>
      <c r="O300" s="6">
        <f>IF(O78&lt;0,0,O78)</f>
        <v>0</v>
      </c>
      <c r="P300" s="6">
        <f>IF(P78&lt;0,0,P78)</f>
        <v>0</v>
      </c>
    </row>
    <row r="301" spans="1:16" ht="12.75">
      <c r="A301" s="1"/>
      <c r="F301" s="6">
        <f>IF(F79&lt;0,0,F79)</f>
        <v>1</v>
      </c>
      <c r="G301" s="6">
        <f>IF(G79&lt;0,0,G79)</f>
        <v>1</v>
      </c>
      <c r="H301" s="6">
        <f>IF(H79&lt;0,0,H79)</f>
        <v>2</v>
      </c>
      <c r="I301" s="6">
        <f>IF(I79&lt;0,0,I79)</f>
        <v>1</v>
      </c>
      <c r="J301" s="6">
        <f>IF(J79&lt;0,0,J79)</f>
        <v>0</v>
      </c>
      <c r="K301" s="6">
        <f>IF(K79&lt;0,0,K79)</f>
        <v>2</v>
      </c>
      <c r="L301" s="6">
        <f>IF(L79&lt;0,0,L79)</f>
        <v>2</v>
      </c>
      <c r="M301" s="6">
        <f>IF(M79&lt;0,0,M79)</f>
        <v>0</v>
      </c>
      <c r="N301" s="6">
        <f>IF(N79&lt;0,0,N79)</f>
        <v>1</v>
      </c>
      <c r="O301" s="6">
        <f>IF(O79&lt;0,0,O79)</f>
        <v>2</v>
      </c>
      <c r="P301" s="6">
        <f>IF(P79&lt;0,0,P79)</f>
        <v>0</v>
      </c>
    </row>
    <row r="302" spans="1:16" ht="12.75">
      <c r="A302" s="1"/>
      <c r="F302" s="6">
        <f>IF(F80&lt;0,0,F80)</f>
        <v>2</v>
      </c>
      <c r="G302" s="6">
        <f>IF(G80&lt;0,0,G80)</f>
        <v>0</v>
      </c>
      <c r="H302" s="6">
        <f>IF(H80&lt;0,0,H80)</f>
        <v>1</v>
      </c>
      <c r="I302" s="6">
        <f>IF(I80&lt;0,0,I80)</f>
        <v>1</v>
      </c>
      <c r="J302" s="6">
        <f>IF(J80&lt;0,0,J80)</f>
        <v>1</v>
      </c>
      <c r="K302" s="6">
        <f>IF(K80&lt;0,0,K80)</f>
        <v>1</v>
      </c>
      <c r="L302" s="6">
        <f>IF(L80&lt;0,0,L80)</f>
        <v>2</v>
      </c>
      <c r="M302" s="6">
        <f>IF(M80&lt;0,0,M80)</f>
        <v>0</v>
      </c>
      <c r="N302" s="6">
        <f>IF(N80&lt;0,0,N80)</f>
        <v>1</v>
      </c>
      <c r="O302" s="6">
        <f>IF(O80&lt;0,0,O80)</f>
        <v>0</v>
      </c>
      <c r="P302" s="6">
        <f>IF(P80&lt;0,0,P80)</f>
        <v>0</v>
      </c>
    </row>
    <row r="303" spans="1:16" ht="12.75">
      <c r="A303" s="1"/>
      <c r="F303" s="6">
        <f>IF(F81&lt;0,0,F81)</f>
        <v>1</v>
      </c>
      <c r="G303" s="6">
        <f>IF(G81&lt;0,0,G81)</f>
        <v>1</v>
      </c>
      <c r="H303" s="6">
        <f>IF(H81&lt;0,0,H81)</f>
        <v>2</v>
      </c>
      <c r="I303" s="6">
        <f>IF(I81&lt;0,0,I81)</f>
        <v>1</v>
      </c>
      <c r="J303" s="6">
        <f>IF(J81&lt;0,0,J81)</f>
        <v>2</v>
      </c>
      <c r="K303" s="6">
        <f>IF(K81&lt;0,0,K81)</f>
        <v>1</v>
      </c>
      <c r="L303" s="6">
        <f>IF(L81&lt;0,0,L81)</f>
        <v>2</v>
      </c>
      <c r="M303" s="6">
        <f>IF(M81&lt;0,0,M81)</f>
        <v>1</v>
      </c>
      <c r="N303" s="6">
        <f>IF(N81&lt;0,0,N81)</f>
        <v>1</v>
      </c>
      <c r="O303" s="6">
        <f>IF(O81&lt;0,0,O81)</f>
        <v>2</v>
      </c>
      <c r="P303" s="6">
        <f>IF(P81&lt;0,0,P81)</f>
        <v>0</v>
      </c>
    </row>
    <row r="304" spans="1:16" ht="12.75">
      <c r="A304" s="1"/>
      <c r="F304" s="6">
        <f>IF(F82&lt;0,0,F82)</f>
        <v>1</v>
      </c>
      <c r="G304" s="6">
        <f>IF(G82&lt;0,0,G82)</f>
        <v>0</v>
      </c>
      <c r="H304" s="6">
        <f>IF(H82&lt;0,0,H82)</f>
        <v>1</v>
      </c>
      <c r="I304" s="6">
        <f>IF(I82&lt;0,0,I82)</f>
        <v>1</v>
      </c>
      <c r="J304" s="6">
        <f>IF(J82&lt;0,0,J82)</f>
        <v>2</v>
      </c>
      <c r="K304" s="6">
        <f>IF(K82&lt;0,0,K82)</f>
        <v>1</v>
      </c>
      <c r="L304" s="6">
        <f>IF(L82&lt;0,0,L82)</f>
        <v>2</v>
      </c>
      <c r="M304" s="6">
        <f>IF(M82&lt;0,0,M82)</f>
        <v>2</v>
      </c>
      <c r="N304" s="6">
        <f>IF(N82&lt;0,0,N82)</f>
        <v>1</v>
      </c>
      <c r="O304" s="6">
        <f>IF(O82&lt;0,0,O82)</f>
        <v>2</v>
      </c>
      <c r="P304" s="6">
        <f>IF(P82&lt;0,0,P82)</f>
        <v>0</v>
      </c>
    </row>
    <row r="305" spans="1:16" ht="12.75">
      <c r="A305" s="1"/>
      <c r="F305" s="6">
        <f>IF(F83&lt;0,0,F83)</f>
        <v>1</v>
      </c>
      <c r="G305" s="6">
        <f>IF(G83&lt;0,0,G83)</f>
        <v>0</v>
      </c>
      <c r="H305" s="6">
        <f>IF(H83&lt;0,0,H83)</f>
        <v>1</v>
      </c>
      <c r="I305" s="6">
        <f>IF(I83&lt;0,0,I83)</f>
        <v>1</v>
      </c>
      <c r="J305" s="6">
        <f>IF(J83&lt;0,0,J83)</f>
        <v>1</v>
      </c>
      <c r="K305" s="6">
        <f>IF(K83&lt;0,0,K83)</f>
        <v>1</v>
      </c>
      <c r="L305" s="6">
        <f>IF(L83&lt;0,0,L83)</f>
        <v>1</v>
      </c>
      <c r="M305" s="6">
        <f>IF(M83&lt;0,0,M83)</f>
        <v>0</v>
      </c>
      <c r="N305" s="6">
        <f>IF(N83&lt;0,0,N83)</f>
        <v>1</v>
      </c>
      <c r="O305" s="6">
        <f>IF(O83&lt;0,0,O83)</f>
        <v>1</v>
      </c>
      <c r="P305" s="6">
        <f>IF(P83&lt;0,0,P83)</f>
        <v>0</v>
      </c>
    </row>
    <row r="306" spans="1:16" ht="12.75">
      <c r="A306" s="1"/>
      <c r="F306" s="6">
        <f>IF(F84&lt;0,0,F84)</f>
        <v>2</v>
      </c>
      <c r="G306" s="6">
        <f>IF(G84&lt;0,0,G84)</f>
        <v>1</v>
      </c>
      <c r="H306" s="6">
        <f>IF(H84&lt;0,0,H84)</f>
        <v>1</v>
      </c>
      <c r="I306" s="6">
        <f>IF(I84&lt;0,0,I84)</f>
        <v>1</v>
      </c>
      <c r="J306" s="6">
        <f>IF(J84&lt;0,0,J84)</f>
        <v>2</v>
      </c>
      <c r="K306" s="6">
        <f>IF(K84&lt;0,0,K84)</f>
        <v>1</v>
      </c>
      <c r="L306" s="6">
        <f>IF(L84&lt;0,0,L84)</f>
        <v>2</v>
      </c>
      <c r="M306" s="6">
        <f>IF(M84&lt;0,0,M84)</f>
        <v>1</v>
      </c>
      <c r="N306" s="6">
        <f>IF(N84&lt;0,0,N84)</f>
        <v>2</v>
      </c>
      <c r="O306" s="6">
        <f>IF(O84&lt;0,0,O84)</f>
        <v>2</v>
      </c>
      <c r="P306" s="6">
        <f>IF(P84&lt;0,0,P84)</f>
        <v>0</v>
      </c>
    </row>
    <row r="307" spans="1:16" ht="12.75">
      <c r="A307" s="1"/>
      <c r="F307" s="6">
        <f>IF(F85&lt;0,0,F85)</f>
        <v>2</v>
      </c>
      <c r="G307" s="6">
        <f>IF(G85&lt;0,0,G85)</f>
        <v>2</v>
      </c>
      <c r="H307" s="6">
        <f>IF(H85&lt;0,0,H85)</f>
        <v>2</v>
      </c>
      <c r="I307" s="6">
        <f>IF(I85&lt;0,0,I85)</f>
        <v>2</v>
      </c>
      <c r="J307" s="6">
        <f>IF(J85&lt;0,0,J85)</f>
        <v>2</v>
      </c>
      <c r="K307" s="6">
        <f>IF(K85&lt;0,0,K85)</f>
        <v>2</v>
      </c>
      <c r="L307" s="6">
        <f>IF(L85&lt;0,0,L85)</f>
        <v>2</v>
      </c>
      <c r="M307" s="6">
        <f>IF(M85&lt;0,0,M85)</f>
        <v>2</v>
      </c>
      <c r="N307" s="6">
        <f>IF(N85&lt;0,0,N85)</f>
        <v>2</v>
      </c>
      <c r="O307" s="6">
        <f>IF(O85&lt;0,0,O85)</f>
        <v>2</v>
      </c>
      <c r="P307" s="6">
        <f>IF(P85&lt;0,0,P85)</f>
        <v>2</v>
      </c>
    </row>
    <row r="308" spans="1:16" ht="12.75">
      <c r="A308" s="1"/>
      <c r="F308" s="6">
        <f>IF(F86&lt;0,0,F86)</f>
        <v>1</v>
      </c>
      <c r="G308" s="6">
        <f>IF(G86&lt;0,0,G86)</f>
        <v>1</v>
      </c>
      <c r="H308" s="6">
        <f>IF(H86&lt;0,0,H86)</f>
        <v>2</v>
      </c>
      <c r="I308" s="6">
        <f>IF(I86&lt;0,0,I86)</f>
        <v>1</v>
      </c>
      <c r="J308" s="6">
        <f>IF(J86&lt;0,0,J86)</f>
        <v>1</v>
      </c>
      <c r="K308" s="6">
        <f>IF(K86&lt;0,0,K86)</f>
        <v>2</v>
      </c>
      <c r="L308" s="6">
        <f>IF(L86&lt;0,0,L86)</f>
        <v>2</v>
      </c>
      <c r="M308" s="6">
        <f>IF(M86&lt;0,0,M86)</f>
        <v>1</v>
      </c>
      <c r="N308" s="6">
        <f>IF(N86&lt;0,0,N86)</f>
        <v>2</v>
      </c>
      <c r="O308" s="6">
        <f>IF(O86&lt;0,0,O86)</f>
        <v>1</v>
      </c>
      <c r="P308" s="6">
        <f>IF(P86&lt;0,0,P86)</f>
        <v>0</v>
      </c>
    </row>
    <row r="309" spans="1:16" ht="12.75">
      <c r="A309" s="1"/>
      <c r="F309" s="6">
        <f>IF(F87&lt;0,0,F87)</f>
        <v>1</v>
      </c>
      <c r="G309" s="6">
        <f>IF(G87&lt;0,0,G87)</f>
        <v>1</v>
      </c>
      <c r="H309" s="6">
        <f>IF(H87&lt;0,0,H87)</f>
        <v>2</v>
      </c>
      <c r="I309" s="6">
        <f>IF(I87&lt;0,0,I87)</f>
        <v>2</v>
      </c>
      <c r="J309" s="6">
        <f>IF(J87&lt;0,0,J87)</f>
        <v>2</v>
      </c>
      <c r="K309" s="6">
        <f>IF(K87&lt;0,0,K87)</f>
        <v>2</v>
      </c>
      <c r="L309" s="6">
        <f>IF(L87&lt;0,0,L87)</f>
        <v>1</v>
      </c>
      <c r="M309" s="6">
        <f>IF(M87&lt;0,0,M87)</f>
        <v>1</v>
      </c>
      <c r="N309" s="6">
        <f>IF(N87&lt;0,0,N87)</f>
        <v>1</v>
      </c>
      <c r="O309" s="6">
        <f>IF(O87&lt;0,0,O87)</f>
        <v>1</v>
      </c>
      <c r="P309" s="6">
        <f>IF(P87&lt;0,0,P87)</f>
        <v>0</v>
      </c>
    </row>
    <row r="310" spans="1:16" ht="12.75">
      <c r="A310" s="1"/>
      <c r="F310" s="6">
        <f>IF(F88&lt;0,0,F88)</f>
        <v>1</v>
      </c>
      <c r="G310" s="6">
        <f>IF(G88&lt;0,0,G88)</f>
        <v>1</v>
      </c>
      <c r="H310" s="6">
        <f>IF(H88&lt;0,0,H88)</f>
        <v>1</v>
      </c>
      <c r="I310" s="6">
        <f>IF(I88&lt;0,0,I88)</f>
        <v>1</v>
      </c>
      <c r="J310" s="6">
        <f>IF(J88&lt;0,0,J88)</f>
        <v>1</v>
      </c>
      <c r="K310" s="6">
        <f>IF(K88&lt;0,0,K88)</f>
        <v>1</v>
      </c>
      <c r="L310" s="6">
        <f>IF(L88&lt;0,0,L88)</f>
        <v>1</v>
      </c>
      <c r="M310" s="6">
        <f>IF(M88&lt;0,0,M88)</f>
        <v>0</v>
      </c>
      <c r="N310" s="6">
        <f>IF(N88&lt;0,0,N88)</f>
        <v>2</v>
      </c>
      <c r="O310" s="6">
        <f>IF(O88&lt;0,0,O88)</f>
        <v>1</v>
      </c>
      <c r="P310" s="6">
        <f>IF(P88&lt;0,0,P88)</f>
        <v>0</v>
      </c>
    </row>
    <row r="311" spans="1:16" ht="12.75">
      <c r="A311" s="1"/>
      <c r="F311" s="6">
        <f>IF(F89&lt;0,0,F89)</f>
        <v>2</v>
      </c>
      <c r="G311" s="6">
        <f>IF(G89&lt;0,0,G89)</f>
        <v>1</v>
      </c>
      <c r="H311" s="6">
        <f>IF(H89&lt;0,0,H89)</f>
        <v>1</v>
      </c>
      <c r="I311" s="6">
        <f>IF(I89&lt;0,0,I89)</f>
        <v>1</v>
      </c>
      <c r="J311" s="6">
        <f>IF(J89&lt;0,0,J89)</f>
        <v>2</v>
      </c>
      <c r="K311" s="6">
        <f>IF(K89&lt;0,0,K89)</f>
        <v>2</v>
      </c>
      <c r="L311" s="6">
        <f>IF(L89&lt;0,0,L89)</f>
        <v>1</v>
      </c>
      <c r="M311" s="6">
        <f>IF(M89&lt;0,0,M89)</f>
        <v>0</v>
      </c>
      <c r="N311" s="6">
        <f>IF(N89&lt;0,0,N89)</f>
        <v>1</v>
      </c>
      <c r="O311" s="6">
        <f>IF(O89&lt;0,0,O89)</f>
        <v>0</v>
      </c>
      <c r="P311" s="6">
        <f>IF(P89&lt;0,0,P89)</f>
        <v>0</v>
      </c>
    </row>
    <row r="312" spans="1:16" ht="12.75">
      <c r="A312" s="1"/>
      <c r="F312" s="6">
        <f>IF(F90&lt;0,0,F90)</f>
        <v>2</v>
      </c>
      <c r="G312" s="6">
        <f>IF(G90&lt;0,0,G90)</f>
        <v>1</v>
      </c>
      <c r="H312" s="6">
        <f>IF(H90&lt;0,0,H90)</f>
        <v>1</v>
      </c>
      <c r="I312" s="6">
        <f>IF(I90&lt;0,0,I90)</f>
        <v>1</v>
      </c>
      <c r="J312" s="6">
        <f>IF(J90&lt;0,0,J90)</f>
        <v>0</v>
      </c>
      <c r="K312" s="6">
        <f>IF(K90&lt;0,0,K90)</f>
        <v>1</v>
      </c>
      <c r="L312" s="6">
        <f>IF(L90&lt;0,0,L90)</f>
        <v>1</v>
      </c>
      <c r="M312" s="6">
        <f>IF(M90&lt;0,0,M90)</f>
        <v>0</v>
      </c>
      <c r="N312" s="6">
        <f>IF(N90&lt;0,0,N90)</f>
        <v>2</v>
      </c>
      <c r="O312" s="6">
        <f>IF(O90&lt;0,0,O90)</f>
        <v>2</v>
      </c>
      <c r="P312" s="6">
        <f>IF(P90&lt;0,0,P90)</f>
        <v>0</v>
      </c>
    </row>
    <row r="313" spans="1:16" ht="12.75">
      <c r="A313" s="1"/>
      <c r="F313" s="6">
        <f>IF(F91&lt;0,0,F91)</f>
        <v>2</v>
      </c>
      <c r="G313" s="6">
        <f>IF(G91&lt;0,0,G91)</f>
        <v>2</v>
      </c>
      <c r="H313" s="6">
        <f>IF(H91&lt;0,0,H91)</f>
        <v>1</v>
      </c>
      <c r="I313" s="6">
        <f>IF(I91&lt;0,0,I91)</f>
        <v>1</v>
      </c>
      <c r="J313" s="6">
        <f>IF(J91&lt;0,0,J91)</f>
        <v>1</v>
      </c>
      <c r="K313" s="6">
        <f>IF(K91&lt;0,0,K91)</f>
        <v>1</v>
      </c>
      <c r="L313" s="6">
        <f>IF(L91&lt;0,0,L91)</f>
        <v>0</v>
      </c>
      <c r="M313" s="6">
        <f>IF(M91&lt;0,0,M91)</f>
        <v>1</v>
      </c>
      <c r="N313" s="6">
        <f>IF(N91&lt;0,0,N91)</f>
        <v>2</v>
      </c>
      <c r="O313" s="6">
        <f>IF(O91&lt;0,0,O91)</f>
        <v>2</v>
      </c>
      <c r="P313" s="6">
        <f>IF(P91&lt;0,0,P91)</f>
        <v>0</v>
      </c>
    </row>
    <row r="314" spans="1:16" ht="12.75">
      <c r="A314" s="1"/>
      <c r="F314" s="6">
        <f>IF(F92&lt;0,0,F92)</f>
        <v>1</v>
      </c>
      <c r="G314" s="6">
        <f>IF(G92&lt;0,0,G92)</f>
        <v>1</v>
      </c>
      <c r="H314" s="6">
        <f>IF(H92&lt;0,0,H92)</f>
        <v>2</v>
      </c>
      <c r="I314" s="6">
        <f>IF(I92&lt;0,0,I92)</f>
        <v>1</v>
      </c>
      <c r="J314" s="6">
        <f>IF(J92&lt;0,0,J92)</f>
        <v>2</v>
      </c>
      <c r="K314" s="6">
        <f>IF(K92&lt;0,0,K92)</f>
        <v>2</v>
      </c>
      <c r="L314" s="6">
        <f>IF(L92&lt;0,0,L92)</f>
        <v>1</v>
      </c>
      <c r="M314" s="6">
        <f>IF(M92&lt;0,0,M92)</f>
        <v>1</v>
      </c>
      <c r="N314" s="6">
        <f>IF(N92&lt;0,0,N92)</f>
        <v>1</v>
      </c>
      <c r="O314" s="6">
        <f>IF(O92&lt;0,0,O92)</f>
        <v>1</v>
      </c>
      <c r="P314" s="6">
        <f>IF(P92&lt;0,0,P92)</f>
        <v>0</v>
      </c>
    </row>
    <row r="315" spans="1:16" ht="12.75">
      <c r="A315" s="1"/>
      <c r="F315" s="6">
        <f>IF(F93&lt;0,0,F93)</f>
        <v>1</v>
      </c>
      <c r="G315" s="6">
        <f>IF(G93&lt;0,0,G93)</f>
        <v>0</v>
      </c>
      <c r="H315" s="6">
        <f>IF(H93&lt;0,0,H93)</f>
        <v>0</v>
      </c>
      <c r="I315" s="6">
        <f>IF(I93&lt;0,0,I93)</f>
        <v>0</v>
      </c>
      <c r="J315" s="6">
        <f>IF(J93&lt;0,0,J93)</f>
        <v>2</v>
      </c>
      <c r="K315" s="6">
        <f>IF(K93&lt;0,0,K93)</f>
        <v>1</v>
      </c>
      <c r="L315" s="6">
        <f>IF(L93&lt;0,0,L93)</f>
        <v>1</v>
      </c>
      <c r="M315" s="6">
        <f>IF(M93&lt;0,0,M93)</f>
        <v>1</v>
      </c>
      <c r="N315" s="6">
        <f>IF(N93&lt;0,0,N93)</f>
        <v>1</v>
      </c>
      <c r="O315" s="6">
        <f>IF(O93&lt;0,0,O93)</f>
        <v>0</v>
      </c>
      <c r="P315" s="6">
        <f>IF(P93&lt;0,0,P93)</f>
        <v>0</v>
      </c>
    </row>
    <row r="316" spans="1:16" ht="12.75">
      <c r="A316" s="1"/>
      <c r="F316" s="6">
        <f>IF(F94&lt;0,0,F94)</f>
        <v>2</v>
      </c>
      <c r="G316" s="6">
        <f>IF(G94&lt;0,0,G94)</f>
        <v>1</v>
      </c>
      <c r="H316" s="6">
        <f>IF(H94&lt;0,0,H94)</f>
        <v>0</v>
      </c>
      <c r="I316" s="6">
        <f>IF(I94&lt;0,0,I94)</f>
        <v>0</v>
      </c>
      <c r="J316" s="6">
        <f>IF(J94&lt;0,0,J94)</f>
        <v>2</v>
      </c>
      <c r="K316" s="6">
        <f>IF(K94&lt;0,0,K94)</f>
        <v>1</v>
      </c>
      <c r="L316" s="6">
        <f>IF(L94&lt;0,0,L94)</f>
        <v>0</v>
      </c>
      <c r="M316" s="6">
        <f>IF(M94&lt;0,0,M94)</f>
        <v>0</v>
      </c>
      <c r="N316" s="6">
        <f>IF(N94&lt;0,0,N94)</f>
        <v>0</v>
      </c>
      <c r="O316" s="6">
        <f>IF(O94&lt;0,0,O94)</f>
        <v>0</v>
      </c>
      <c r="P316" s="6">
        <f>IF(P94&lt;0,0,P94)</f>
        <v>0</v>
      </c>
    </row>
    <row r="317" spans="1:16" ht="12.75">
      <c r="A317" s="1"/>
      <c r="F317" s="6">
        <f>IF(F95&lt;0,0,F95)</f>
        <v>0</v>
      </c>
      <c r="G317" s="6">
        <f>IF(G95&lt;0,0,G95)</f>
        <v>1</v>
      </c>
      <c r="H317" s="6">
        <f>IF(H95&lt;0,0,H95)</f>
        <v>1</v>
      </c>
      <c r="I317" s="6">
        <f>IF(I95&lt;0,0,I95)</f>
        <v>2</v>
      </c>
      <c r="J317" s="6">
        <f>IF(J95&lt;0,0,J95)</f>
        <v>1</v>
      </c>
      <c r="K317" s="6">
        <f>IF(K95&lt;0,0,K95)</f>
        <v>2</v>
      </c>
      <c r="L317" s="6">
        <f>IF(L95&lt;0,0,L95)</f>
        <v>1</v>
      </c>
      <c r="M317" s="6">
        <f>IF(M95&lt;0,0,M95)</f>
        <v>1</v>
      </c>
      <c r="N317" s="6">
        <f>IF(N95&lt;0,0,N95)</f>
        <v>0</v>
      </c>
      <c r="O317" s="6">
        <f>IF(O95&lt;0,0,O95)</f>
        <v>1</v>
      </c>
      <c r="P317" s="6">
        <f>IF(P95&lt;0,0,P95)</f>
        <v>0</v>
      </c>
    </row>
    <row r="318" spans="1:16" ht="12.75">
      <c r="A318" s="1"/>
      <c r="F318" s="6">
        <f>IF(F96&lt;0,0,F96)</f>
        <v>1</v>
      </c>
      <c r="G318" s="6">
        <f>IF(G96&lt;0,0,G96)</f>
        <v>1</v>
      </c>
      <c r="H318" s="6">
        <f>IF(H96&lt;0,0,H96)</f>
        <v>1</v>
      </c>
      <c r="I318" s="6">
        <f>IF(I96&lt;0,0,I96)</f>
        <v>1</v>
      </c>
      <c r="J318" s="6">
        <f>IF(J96&lt;0,0,J96)</f>
        <v>2</v>
      </c>
      <c r="K318" s="6">
        <f>IF(K96&lt;0,0,K96)</f>
        <v>2</v>
      </c>
      <c r="L318" s="6">
        <f>IF(L96&lt;0,0,L96)</f>
        <v>1</v>
      </c>
      <c r="M318" s="6">
        <f>IF(M96&lt;0,0,M96)</f>
        <v>1</v>
      </c>
      <c r="N318" s="6">
        <f>IF(N96&lt;0,0,N96)</f>
        <v>1</v>
      </c>
      <c r="O318" s="6">
        <f>IF(O96&lt;0,0,O96)</f>
        <v>2</v>
      </c>
      <c r="P318" s="6">
        <f>IF(P96&lt;0,0,P96)</f>
        <v>0</v>
      </c>
    </row>
    <row r="319" spans="1:16" ht="12.75">
      <c r="A319" s="1"/>
      <c r="F319" s="6">
        <f>IF(F97&lt;0,0,F97)</f>
        <v>2</v>
      </c>
      <c r="G319" s="6">
        <f>IF(G97&lt;0,0,G97)</f>
        <v>1</v>
      </c>
      <c r="H319" s="6">
        <f>IF(H97&lt;0,0,H97)</f>
        <v>1</v>
      </c>
      <c r="I319" s="6">
        <f>IF(I97&lt;0,0,I97)</f>
        <v>1</v>
      </c>
      <c r="J319" s="6">
        <f>IF(J97&lt;0,0,J97)</f>
        <v>2</v>
      </c>
      <c r="K319" s="6">
        <f>IF(K97&lt;0,0,K97)</f>
        <v>1</v>
      </c>
      <c r="L319" s="6">
        <f>IF(L97&lt;0,0,L97)</f>
        <v>0</v>
      </c>
      <c r="M319" s="6">
        <f>IF(M97&lt;0,0,M97)</f>
        <v>1</v>
      </c>
      <c r="N319" s="6">
        <f>IF(N97&lt;0,0,N97)</f>
        <v>2</v>
      </c>
      <c r="O319" s="6">
        <f>IF(O97&lt;0,0,O97)</f>
        <v>2</v>
      </c>
      <c r="P319" s="6">
        <f>IF(P97&lt;0,0,P97)</f>
        <v>0</v>
      </c>
    </row>
    <row r="320" spans="1:16" ht="12.75">
      <c r="A320" s="1"/>
      <c r="F320" s="6">
        <f>IF(F98&lt;0,0,F98)</f>
        <v>2</v>
      </c>
      <c r="G320" s="6">
        <f>IF(G98&lt;0,0,G98)</f>
        <v>1</v>
      </c>
      <c r="H320" s="6">
        <f>IF(H98&lt;0,0,H98)</f>
        <v>1</v>
      </c>
      <c r="I320" s="6">
        <f>IF(I98&lt;0,0,I98)</f>
        <v>1</v>
      </c>
      <c r="J320" s="6">
        <f>IF(J98&lt;0,0,J98)</f>
        <v>1</v>
      </c>
      <c r="K320" s="6">
        <f>IF(K98&lt;0,0,K98)</f>
        <v>1</v>
      </c>
      <c r="L320" s="6">
        <f>IF(L98&lt;0,0,L98)</f>
        <v>1</v>
      </c>
      <c r="M320" s="6">
        <f>IF(M98&lt;0,0,M98)</f>
        <v>1</v>
      </c>
      <c r="N320" s="6">
        <f>IF(N98&lt;0,0,N98)</f>
        <v>2</v>
      </c>
      <c r="O320" s="6">
        <f>IF(O98&lt;0,0,O98)</f>
        <v>1</v>
      </c>
      <c r="P320" s="6">
        <f>IF(P98&lt;0,0,P98)</f>
        <v>0</v>
      </c>
    </row>
    <row r="321" spans="1:16" ht="12.75">
      <c r="A321" s="1"/>
      <c r="F321" s="6">
        <f>IF(F99&lt;0,0,F99)</f>
        <v>2</v>
      </c>
      <c r="G321" s="6">
        <f>IF(G99&lt;0,0,G99)</f>
        <v>1</v>
      </c>
      <c r="H321" s="6">
        <f>IF(H99&lt;0,0,H99)</f>
        <v>1</v>
      </c>
      <c r="I321" s="6">
        <f>IF(I99&lt;0,0,I99)</f>
        <v>1</v>
      </c>
      <c r="J321" s="6">
        <f>IF(J99&lt;0,0,J99)</f>
        <v>1</v>
      </c>
      <c r="K321" s="6">
        <f>IF(K99&lt;0,0,K99)</f>
        <v>1</v>
      </c>
      <c r="L321" s="6">
        <f>IF(L99&lt;0,0,L99)</f>
        <v>2</v>
      </c>
      <c r="M321" s="6">
        <f>IF(M99&lt;0,0,M99)</f>
        <v>2</v>
      </c>
      <c r="N321" s="6">
        <f>IF(N99&lt;0,0,N99)</f>
        <v>2</v>
      </c>
      <c r="O321" s="6">
        <f>IF(O99&lt;0,0,O99)</f>
        <v>2</v>
      </c>
      <c r="P321" s="6">
        <f>IF(P99&lt;0,0,P99)</f>
        <v>0</v>
      </c>
    </row>
    <row r="322" spans="1:16" ht="12.75">
      <c r="A322" s="1"/>
      <c r="F322" s="6">
        <f>IF(F100&lt;0,0,F100)</f>
        <v>1</v>
      </c>
      <c r="G322" s="6">
        <f>IF(G100&lt;0,0,G100)</f>
        <v>2</v>
      </c>
      <c r="H322" s="6">
        <f>IF(H100&lt;0,0,H100)</f>
        <v>1</v>
      </c>
      <c r="I322" s="6">
        <f>IF(I100&lt;0,0,I100)</f>
        <v>1</v>
      </c>
      <c r="J322" s="6">
        <f>IF(J100&lt;0,0,J100)</f>
        <v>1</v>
      </c>
      <c r="K322" s="6">
        <f>IF(K100&lt;0,0,K100)</f>
        <v>1</v>
      </c>
      <c r="L322" s="6">
        <f>IF(L100&lt;0,0,L100)</f>
        <v>1</v>
      </c>
      <c r="M322" s="6">
        <f>IF(M100&lt;0,0,M100)</f>
        <v>0</v>
      </c>
      <c r="N322" s="6">
        <f>IF(N100&lt;0,0,N100)</f>
        <v>1</v>
      </c>
      <c r="O322" s="6">
        <f>IF(O100&lt;0,0,O100)</f>
        <v>1</v>
      </c>
      <c r="P322" s="6">
        <f>IF(P100&lt;0,0,P100)</f>
        <v>0</v>
      </c>
    </row>
    <row r="323" spans="1:16" ht="12.75">
      <c r="A323" s="1"/>
      <c r="F323" s="6">
        <f>IF(F101&lt;0,0,F101)</f>
        <v>1</v>
      </c>
      <c r="G323" s="6">
        <f>IF(G101&lt;0,0,G101)</f>
        <v>0</v>
      </c>
      <c r="H323" s="6">
        <f>IF(H101&lt;0,0,H101)</f>
        <v>0</v>
      </c>
      <c r="I323" s="6">
        <f>IF(I101&lt;0,0,I101)</f>
        <v>1</v>
      </c>
      <c r="J323" s="6">
        <f>IF(J101&lt;0,0,J101)</f>
        <v>0</v>
      </c>
      <c r="K323" s="6">
        <f>IF(K101&lt;0,0,K101)</f>
        <v>1</v>
      </c>
      <c r="L323" s="6">
        <f>IF(L101&lt;0,0,L101)</f>
        <v>0</v>
      </c>
      <c r="M323" s="6">
        <f>IF(M101&lt;0,0,M101)</f>
        <v>0</v>
      </c>
      <c r="N323" s="6">
        <f>IF(N101&lt;0,0,N101)</f>
        <v>1</v>
      </c>
      <c r="O323" s="6">
        <f>IF(O101&lt;0,0,O101)</f>
        <v>0</v>
      </c>
      <c r="P323" s="6">
        <f>IF(P101&lt;0,0,P101)</f>
        <v>2</v>
      </c>
    </row>
    <row r="324" spans="1:16" ht="12.75">
      <c r="A324" s="1"/>
      <c r="F324" s="6">
        <f>IF(F102&lt;0,0,F102)</f>
        <v>1</v>
      </c>
      <c r="G324" s="6">
        <f>IF(G102&lt;0,0,G102)</f>
        <v>1</v>
      </c>
      <c r="H324" s="6">
        <f>IF(H102&lt;0,0,H102)</f>
        <v>2</v>
      </c>
      <c r="I324" s="6">
        <f>IF(I102&lt;0,0,I102)</f>
        <v>2</v>
      </c>
      <c r="J324" s="6">
        <f>IF(J102&lt;0,0,J102)</f>
        <v>1</v>
      </c>
      <c r="K324" s="6">
        <f>IF(K102&lt;0,0,K102)</f>
        <v>1</v>
      </c>
      <c r="L324" s="6">
        <f>IF(L102&lt;0,0,L102)</f>
        <v>1</v>
      </c>
      <c r="M324" s="6">
        <f>IF(M102&lt;0,0,M102)</f>
        <v>1</v>
      </c>
      <c r="N324" s="6">
        <f>IF(N102&lt;0,0,N102)</f>
        <v>1</v>
      </c>
      <c r="O324" s="6">
        <f>IF(O102&lt;0,0,O102)</f>
        <v>1</v>
      </c>
      <c r="P324" s="6">
        <f>IF(P102&lt;0,0,P102)</f>
        <v>1</v>
      </c>
    </row>
    <row r="325" spans="1:16" ht="12.75">
      <c r="A325" s="1"/>
      <c r="F325" s="6">
        <f>IF(F103&lt;0,0,F103)</f>
        <v>2</v>
      </c>
      <c r="G325" s="6">
        <f>IF(G103&lt;0,0,G103)</f>
        <v>2</v>
      </c>
      <c r="H325" s="6">
        <f>IF(H103&lt;0,0,H103)</f>
        <v>1</v>
      </c>
      <c r="I325" s="6">
        <f>IF(I103&lt;0,0,I103)</f>
        <v>2</v>
      </c>
      <c r="J325" s="6">
        <f>IF(J103&lt;0,0,J103)</f>
        <v>0</v>
      </c>
      <c r="K325" s="6">
        <f>IF(K103&lt;0,0,K103)</f>
        <v>0</v>
      </c>
      <c r="L325" s="6">
        <f>IF(L103&lt;0,0,L103)</f>
        <v>0</v>
      </c>
      <c r="M325" s="6">
        <f>IF(M103&lt;0,0,M103)</f>
        <v>0</v>
      </c>
      <c r="N325" s="6">
        <f>IF(N103&lt;0,0,N103)</f>
        <v>1</v>
      </c>
      <c r="O325" s="6">
        <f>IF(O103&lt;0,0,O103)</f>
        <v>0</v>
      </c>
      <c r="P325" s="6">
        <f>IF(P103&lt;0,0,P103)</f>
        <v>0</v>
      </c>
    </row>
    <row r="326" spans="1:16" ht="12.75">
      <c r="A326" s="1"/>
      <c r="F326" s="6">
        <f>IF(F104&lt;0,0,F104)</f>
        <v>1</v>
      </c>
      <c r="G326" s="6">
        <f>IF(G104&lt;0,0,G104)</f>
        <v>1</v>
      </c>
      <c r="H326" s="6">
        <f>IF(H104&lt;0,0,H104)</f>
        <v>1</v>
      </c>
      <c r="I326" s="6">
        <f>IF(I104&lt;0,0,I104)</f>
        <v>0</v>
      </c>
      <c r="J326" s="6">
        <f>IF(J104&lt;0,0,J104)</f>
        <v>1</v>
      </c>
      <c r="K326" s="6">
        <f>IF(K104&lt;0,0,K104)</f>
        <v>1</v>
      </c>
      <c r="L326" s="6">
        <f>IF(L104&lt;0,0,L104)</f>
        <v>0</v>
      </c>
      <c r="M326" s="6">
        <f>IF(M104&lt;0,0,M104)</f>
        <v>1</v>
      </c>
      <c r="N326" s="6">
        <f>IF(N104&lt;0,0,N104)</f>
        <v>1</v>
      </c>
      <c r="O326" s="6">
        <f>IF(O104&lt;0,0,O104)</f>
        <v>1</v>
      </c>
      <c r="P326" s="6">
        <f>IF(P104&lt;0,0,P104)</f>
        <v>0</v>
      </c>
    </row>
    <row r="327" spans="1:16" ht="12.75">
      <c r="A327" s="1"/>
      <c r="F327" s="6">
        <f>IF(F105&lt;0,0,F105)</f>
        <v>1</v>
      </c>
      <c r="G327" s="6">
        <f>IF(G105&lt;0,0,G105)</f>
        <v>1</v>
      </c>
      <c r="H327" s="6">
        <f>IF(H105&lt;0,0,H105)</f>
        <v>2</v>
      </c>
      <c r="I327" s="6">
        <f>IF(I105&lt;0,0,I105)</f>
        <v>1</v>
      </c>
      <c r="J327" s="6">
        <f>IF(J105&lt;0,0,J105)</f>
        <v>2</v>
      </c>
      <c r="K327" s="6">
        <f>IF(K105&lt;0,0,K105)</f>
        <v>2</v>
      </c>
      <c r="L327" s="6">
        <f>IF(L105&lt;0,0,L105)</f>
        <v>1</v>
      </c>
      <c r="M327" s="6">
        <f>IF(M105&lt;0,0,M105)</f>
        <v>1</v>
      </c>
      <c r="N327" s="6">
        <f>IF(N105&lt;0,0,N105)</f>
        <v>1</v>
      </c>
      <c r="O327" s="6">
        <f>IF(O105&lt;0,0,O105)</f>
        <v>2</v>
      </c>
      <c r="P327" s="6">
        <f>IF(P105&lt;0,0,P105)</f>
        <v>0</v>
      </c>
    </row>
    <row r="328" spans="1:16" ht="12.75">
      <c r="A328" s="1"/>
      <c r="F328" s="6">
        <f>IF(F106&lt;0,0,F106)</f>
        <v>2</v>
      </c>
      <c r="G328" s="6">
        <f>IF(G106&lt;0,0,G106)</f>
        <v>1</v>
      </c>
      <c r="H328" s="6">
        <f>IF(H106&lt;0,0,H106)</f>
        <v>1</v>
      </c>
      <c r="I328" s="6">
        <f>IF(I106&lt;0,0,I106)</f>
        <v>1</v>
      </c>
      <c r="J328" s="6">
        <f>IF(J106&lt;0,0,J106)</f>
        <v>2</v>
      </c>
      <c r="K328" s="6">
        <f>IF(K106&lt;0,0,K106)</f>
        <v>2</v>
      </c>
      <c r="L328" s="6">
        <f>IF(L106&lt;0,0,L106)</f>
        <v>0</v>
      </c>
      <c r="M328" s="6">
        <f>IF(M106&lt;0,0,M106)</f>
        <v>0</v>
      </c>
      <c r="N328" s="6">
        <f>IF(N106&lt;0,0,N106)</f>
        <v>1</v>
      </c>
      <c r="O328" s="6">
        <f>IF(O106&lt;0,0,O106)</f>
        <v>2</v>
      </c>
      <c r="P328" s="6">
        <f>IF(P106&lt;0,0,P106)</f>
        <v>0</v>
      </c>
    </row>
    <row r="329" spans="1:16" ht="12.75">
      <c r="A329" s="1"/>
      <c r="F329" s="6">
        <f>IF(F107&lt;0,0,F107)</f>
        <v>1</v>
      </c>
      <c r="G329" s="6">
        <f>IF(G107&lt;0,0,G107)</f>
        <v>1</v>
      </c>
      <c r="H329" s="6">
        <f>IF(H107&lt;0,0,H107)</f>
        <v>2</v>
      </c>
      <c r="I329" s="6">
        <f>IF(I107&lt;0,0,I107)</f>
        <v>0</v>
      </c>
      <c r="J329" s="6">
        <f>IF(J107&lt;0,0,J107)</f>
        <v>2</v>
      </c>
      <c r="K329" s="6">
        <f>IF(K107&lt;0,0,K107)</f>
        <v>0</v>
      </c>
      <c r="L329" s="6">
        <f>IF(L107&lt;0,0,L107)</f>
        <v>1</v>
      </c>
      <c r="M329" s="6">
        <f>IF(M107&lt;0,0,M107)</f>
        <v>0</v>
      </c>
      <c r="N329" s="6">
        <f>IF(N107&lt;0,0,N107)</f>
        <v>1</v>
      </c>
      <c r="O329" s="6">
        <f>IF(O107&lt;0,0,O107)</f>
        <v>1</v>
      </c>
      <c r="P329" s="6">
        <f>IF(P107&lt;0,0,P107)</f>
        <v>0</v>
      </c>
    </row>
    <row r="330" spans="1:16" ht="12.75">
      <c r="A330" s="1"/>
      <c r="F330" s="6">
        <f>IF(F108&lt;0,0,F108)</f>
        <v>1</v>
      </c>
      <c r="G330" s="6">
        <f>IF(G108&lt;0,0,G108)</f>
        <v>0</v>
      </c>
      <c r="H330" s="6">
        <f>IF(H108&lt;0,0,H108)</f>
        <v>2</v>
      </c>
      <c r="I330" s="6">
        <f>IF(I108&lt;0,0,I108)</f>
        <v>2</v>
      </c>
      <c r="J330" s="6">
        <f>IF(J108&lt;0,0,J108)</f>
        <v>1</v>
      </c>
      <c r="K330" s="6">
        <f>IF(K108&lt;0,0,K108)</f>
        <v>2</v>
      </c>
      <c r="L330" s="6">
        <f>IF(L108&lt;0,0,L108)</f>
        <v>1</v>
      </c>
      <c r="M330" s="6">
        <f>IF(M108&lt;0,0,M108)</f>
        <v>1</v>
      </c>
      <c r="N330" s="6">
        <f>IF(N108&lt;0,0,N108)</f>
        <v>1</v>
      </c>
      <c r="O330" s="6">
        <f>IF(O108&lt;0,0,O108)</f>
        <v>1</v>
      </c>
      <c r="P330" s="6">
        <f>IF(P108&lt;0,0,P108)</f>
        <v>0</v>
      </c>
    </row>
    <row r="331" spans="1:16" ht="12.75">
      <c r="A331" s="1"/>
      <c r="F331" s="6">
        <f>IF(F109&lt;0,0,F109)</f>
        <v>0</v>
      </c>
      <c r="G331" s="6">
        <f>IF(G109&lt;0,0,G109)</f>
        <v>0</v>
      </c>
      <c r="H331" s="6">
        <f>IF(H109&lt;0,0,H109)</f>
        <v>0</v>
      </c>
      <c r="I331" s="6">
        <f>IF(I109&lt;0,0,I109)</f>
        <v>0</v>
      </c>
      <c r="J331" s="6">
        <f>IF(J109&lt;0,0,J109)</f>
        <v>0</v>
      </c>
      <c r="K331" s="6">
        <f>IF(K109&lt;0,0,K109)</f>
        <v>1</v>
      </c>
      <c r="L331" s="6">
        <f>IF(L109&lt;0,0,L109)</f>
        <v>0</v>
      </c>
      <c r="M331" s="6">
        <f>IF(M109&lt;0,0,M109)</f>
        <v>0</v>
      </c>
      <c r="N331" s="6">
        <f>IF(N109&lt;0,0,N109)</f>
        <v>0</v>
      </c>
      <c r="O331" s="6">
        <f>IF(O109&lt;0,0,O109)</f>
        <v>0</v>
      </c>
      <c r="P331" s="6">
        <f>IF(P109&lt;0,0,P109)</f>
        <v>0</v>
      </c>
    </row>
    <row r="332" spans="1:16" ht="12.75">
      <c r="A332" s="1"/>
      <c r="F332" s="6">
        <f>IF(F110&lt;0,0,F110)</f>
        <v>1</v>
      </c>
      <c r="G332" s="6">
        <f>IF(G110&lt;0,0,G110)</f>
        <v>2</v>
      </c>
      <c r="H332" s="6">
        <f>IF(H110&lt;0,0,H110)</f>
        <v>1</v>
      </c>
      <c r="I332" s="6">
        <f>IF(I110&lt;0,0,I110)</f>
        <v>1</v>
      </c>
      <c r="J332" s="6">
        <f>IF(J110&lt;0,0,J110)</f>
        <v>2</v>
      </c>
      <c r="K332" s="6">
        <f>IF(K110&lt;0,0,K110)</f>
        <v>2</v>
      </c>
      <c r="L332" s="6">
        <f>IF(L110&lt;0,0,L110)</f>
        <v>1</v>
      </c>
      <c r="M332" s="6">
        <f>IF(M110&lt;0,0,M110)</f>
        <v>1</v>
      </c>
      <c r="N332" s="6">
        <f>IF(N110&lt;0,0,N110)</f>
        <v>1</v>
      </c>
      <c r="O332" s="6">
        <f>IF(O110&lt;0,0,O110)</f>
        <v>0</v>
      </c>
      <c r="P332" s="6">
        <f>IF(P110&lt;0,0,P110)</f>
        <v>2</v>
      </c>
    </row>
    <row r="333" spans="1:16" ht="12.75">
      <c r="A333" s="1"/>
      <c r="F333" s="6">
        <f>IF(F111&lt;0,0,F111)</f>
        <v>2</v>
      </c>
      <c r="G333" s="6">
        <f>IF(G111&lt;0,0,G111)</f>
        <v>1</v>
      </c>
      <c r="H333" s="6">
        <f>IF(H111&lt;0,0,H111)</f>
        <v>1</v>
      </c>
      <c r="I333" s="6">
        <f>IF(I111&lt;0,0,I111)</f>
        <v>2</v>
      </c>
      <c r="J333" s="6">
        <f>IF(J111&lt;0,0,J111)</f>
        <v>1</v>
      </c>
      <c r="K333" s="6">
        <f>IF(K111&lt;0,0,K111)</f>
        <v>2</v>
      </c>
      <c r="L333" s="6">
        <f>IF(L111&lt;0,0,L111)</f>
        <v>1</v>
      </c>
      <c r="M333" s="6">
        <f>IF(M111&lt;0,0,M111)</f>
        <v>0</v>
      </c>
      <c r="N333" s="6">
        <f>IF(N111&lt;0,0,N111)</f>
        <v>1</v>
      </c>
      <c r="O333" s="6">
        <f>IF(O111&lt;0,0,O111)</f>
        <v>1</v>
      </c>
      <c r="P333" s="6">
        <f>IF(P111&lt;0,0,P111)</f>
        <v>0</v>
      </c>
    </row>
    <row r="334" spans="1:16" ht="12.75">
      <c r="A334" s="1"/>
      <c r="F334" s="6">
        <f>IF(F112&lt;0,0,F112)</f>
        <v>1</v>
      </c>
      <c r="G334" s="6">
        <f>IF(G112&lt;0,0,G112)</f>
        <v>1</v>
      </c>
      <c r="H334" s="6">
        <f>IF(H112&lt;0,0,H112)</f>
        <v>2</v>
      </c>
      <c r="I334" s="6">
        <f>IF(I112&lt;0,0,I112)</f>
        <v>1</v>
      </c>
      <c r="J334" s="6">
        <f>IF(J112&lt;0,0,J112)</f>
        <v>2</v>
      </c>
      <c r="K334" s="6">
        <f>IF(K112&lt;0,0,K112)</f>
        <v>2</v>
      </c>
      <c r="L334" s="6">
        <f>IF(L112&lt;0,0,L112)</f>
        <v>1</v>
      </c>
      <c r="M334" s="6">
        <f>IF(M112&lt;0,0,M112)</f>
        <v>0</v>
      </c>
      <c r="N334" s="6">
        <f>IF(N112&lt;0,0,N112)</f>
        <v>1</v>
      </c>
      <c r="O334" s="6">
        <f>IF(O112&lt;0,0,O112)</f>
        <v>1</v>
      </c>
      <c r="P334" s="6">
        <f>IF(P112&lt;0,0,P112)</f>
        <v>0</v>
      </c>
    </row>
    <row r="335" spans="1:16" ht="12.75">
      <c r="A335" s="1"/>
      <c r="F335" s="6">
        <f>IF(F113&lt;0,0,F113)</f>
        <v>2</v>
      </c>
      <c r="G335" s="6">
        <f>IF(G113&lt;0,0,G113)</f>
        <v>1</v>
      </c>
      <c r="H335" s="6">
        <f>IF(H113&lt;0,0,H113)</f>
        <v>1</v>
      </c>
      <c r="I335" s="6">
        <f>IF(I113&lt;0,0,I113)</f>
        <v>1</v>
      </c>
      <c r="J335" s="6">
        <f>IF(J113&lt;0,0,J113)</f>
        <v>1</v>
      </c>
      <c r="K335" s="6">
        <f>IF(K113&lt;0,0,K113)</f>
        <v>1</v>
      </c>
      <c r="L335" s="6">
        <f>IF(L113&lt;0,0,L113)</f>
        <v>1</v>
      </c>
      <c r="M335" s="6">
        <f>IF(M113&lt;0,0,M113)</f>
        <v>1</v>
      </c>
      <c r="N335" s="6">
        <f>IF(N113&lt;0,0,N113)</f>
        <v>1</v>
      </c>
      <c r="O335" s="6">
        <f>IF(O113&lt;0,0,O113)</f>
        <v>1</v>
      </c>
      <c r="P335" s="6">
        <f>IF(P113&lt;0,0,P113)</f>
        <v>1</v>
      </c>
    </row>
    <row r="336" spans="1:16" ht="12.75">
      <c r="A336" s="1"/>
      <c r="F336" s="6">
        <f>IF(F114&lt;0,0,F114)</f>
        <v>2</v>
      </c>
      <c r="G336" s="6">
        <f>IF(G114&lt;0,0,G114)</f>
        <v>1</v>
      </c>
      <c r="H336" s="6">
        <f>IF(H114&lt;0,0,H114)</f>
        <v>0</v>
      </c>
      <c r="I336" s="6">
        <f>IF(I114&lt;0,0,I114)</f>
        <v>0</v>
      </c>
      <c r="J336" s="6">
        <f>IF(J114&lt;0,0,J114)</f>
        <v>1</v>
      </c>
      <c r="K336" s="6">
        <f>IF(K114&lt;0,0,K114)</f>
        <v>1</v>
      </c>
      <c r="L336" s="6">
        <f>IF(L114&lt;0,0,L114)</f>
        <v>2</v>
      </c>
      <c r="M336" s="6">
        <f>IF(M114&lt;0,0,M114)</f>
        <v>0</v>
      </c>
      <c r="N336" s="6">
        <f>IF(N114&lt;0,0,N114)</f>
        <v>1</v>
      </c>
      <c r="O336" s="6">
        <f>IF(O114&lt;0,0,O114)</f>
        <v>2</v>
      </c>
      <c r="P336" s="6">
        <f>IF(P114&lt;0,0,P114)</f>
        <v>0</v>
      </c>
    </row>
    <row r="337" spans="1:16" ht="12.75">
      <c r="A337" s="1"/>
      <c r="F337" s="6">
        <f>IF(F115&lt;0,0,F115)</f>
        <v>1</v>
      </c>
      <c r="G337" s="6">
        <f>IF(G115&lt;0,0,G115)</f>
        <v>1</v>
      </c>
      <c r="H337" s="6">
        <f>IF(H115&lt;0,0,H115)</f>
        <v>1</v>
      </c>
      <c r="I337" s="6">
        <f>IF(I115&lt;0,0,I115)</f>
        <v>2</v>
      </c>
      <c r="J337" s="6">
        <f>IF(J115&lt;0,0,J115)</f>
        <v>2</v>
      </c>
      <c r="K337" s="6">
        <f>IF(K115&lt;0,0,K115)</f>
        <v>1</v>
      </c>
      <c r="L337" s="6">
        <f>IF(L115&lt;0,0,L115)</f>
        <v>0</v>
      </c>
      <c r="M337" s="6">
        <f>IF(M115&lt;0,0,M115)</f>
        <v>0</v>
      </c>
      <c r="N337" s="6">
        <f>IF(N115&lt;0,0,N115)</f>
        <v>1</v>
      </c>
      <c r="O337" s="6">
        <f>IF(O115&lt;0,0,O115)</f>
        <v>1</v>
      </c>
      <c r="P337" s="6">
        <f>IF(P115&lt;0,0,P115)</f>
        <v>0</v>
      </c>
    </row>
    <row r="338" spans="1:16" ht="12.75">
      <c r="A338" s="1"/>
      <c r="F338" s="6">
        <f>IF(F116&lt;0,0,F116)</f>
        <v>1</v>
      </c>
      <c r="G338" s="6">
        <f>IF(G116&lt;0,0,G116)</f>
        <v>1</v>
      </c>
      <c r="H338" s="6">
        <f>IF(H116&lt;0,0,H116)</f>
        <v>1</v>
      </c>
      <c r="I338" s="6">
        <f>IF(I116&lt;0,0,I116)</f>
        <v>1</v>
      </c>
      <c r="J338" s="6">
        <f>IF(J116&lt;0,0,J116)</f>
        <v>1</v>
      </c>
      <c r="K338" s="6">
        <f>IF(K116&lt;0,0,K116)</f>
        <v>1</v>
      </c>
      <c r="L338" s="6">
        <f>IF(L116&lt;0,0,L116)</f>
        <v>0</v>
      </c>
      <c r="M338" s="6">
        <f>IF(M116&lt;0,0,M116)</f>
        <v>0</v>
      </c>
      <c r="N338" s="6">
        <f>IF(N116&lt;0,0,N116)</f>
        <v>2</v>
      </c>
      <c r="O338" s="6">
        <f>IF(O116&lt;0,0,O116)</f>
        <v>2</v>
      </c>
      <c r="P338" s="6">
        <f>IF(P116&lt;0,0,P116)</f>
        <v>0</v>
      </c>
    </row>
    <row r="339" spans="1:16" ht="12.75">
      <c r="A339" s="1"/>
      <c r="F339" s="6">
        <f>IF(F117&lt;0,0,F117)</f>
        <v>1</v>
      </c>
      <c r="G339" s="6">
        <f>IF(G117&lt;0,0,G117)</f>
        <v>0</v>
      </c>
      <c r="H339" s="6">
        <f>IF(H117&lt;0,0,H117)</f>
        <v>1</v>
      </c>
      <c r="I339" s="6">
        <f>IF(I117&lt;0,0,I117)</f>
        <v>2</v>
      </c>
      <c r="J339" s="6">
        <f>IF(J117&lt;0,0,J117)</f>
        <v>1</v>
      </c>
      <c r="K339" s="6">
        <f>IF(K117&lt;0,0,K117)</f>
        <v>0</v>
      </c>
      <c r="L339" s="6">
        <f>IF(L117&lt;0,0,L117)</f>
        <v>1</v>
      </c>
      <c r="M339" s="6">
        <f>IF(M117&lt;0,0,M117)</f>
        <v>0</v>
      </c>
      <c r="N339" s="6">
        <f>IF(N117&lt;0,0,N117)</f>
        <v>1</v>
      </c>
      <c r="O339" s="6">
        <f>IF(O117&lt;0,0,O117)</f>
        <v>1</v>
      </c>
      <c r="P339" s="6">
        <f>IF(P117&lt;0,0,P117)</f>
        <v>0</v>
      </c>
    </row>
    <row r="340" spans="1:16" ht="12.75">
      <c r="A340" s="1"/>
      <c r="F340" s="6">
        <f>IF(F118&lt;0,0,F118)</f>
        <v>1</v>
      </c>
      <c r="G340" s="6">
        <f>IF(G118&lt;0,0,G118)</f>
        <v>1</v>
      </c>
      <c r="H340" s="6">
        <f>IF(H118&lt;0,0,H118)</f>
        <v>1</v>
      </c>
      <c r="I340" s="6">
        <f>IF(I118&lt;0,0,I118)</f>
        <v>1</v>
      </c>
      <c r="J340" s="6">
        <f>IF(J118&lt;0,0,J118)</f>
        <v>1</v>
      </c>
      <c r="K340" s="6">
        <f>IF(K118&lt;0,0,K118)</f>
        <v>1</v>
      </c>
      <c r="L340" s="6">
        <f>IF(L118&lt;0,0,L118)</f>
        <v>1</v>
      </c>
      <c r="M340" s="6">
        <f>IF(M118&lt;0,0,M118)</f>
        <v>1</v>
      </c>
      <c r="N340" s="6">
        <f>IF(N118&lt;0,0,N118)</f>
        <v>1</v>
      </c>
      <c r="O340" s="6">
        <f>IF(O118&lt;0,0,O118)</f>
        <v>1</v>
      </c>
      <c r="P340" s="6">
        <f>IF(P118&lt;0,0,P118)</f>
        <v>0</v>
      </c>
    </row>
    <row r="341" spans="1:16" ht="12.75">
      <c r="A341" s="1"/>
      <c r="F341" s="6">
        <f>IF(F119&lt;0,0,F119)</f>
        <v>2</v>
      </c>
      <c r="G341" s="6">
        <f>IF(G119&lt;0,0,G119)</f>
        <v>1</v>
      </c>
      <c r="H341" s="6">
        <f>IF(H119&lt;0,0,H119)</f>
        <v>2</v>
      </c>
      <c r="I341" s="6">
        <f>IF(I119&lt;0,0,I119)</f>
        <v>0</v>
      </c>
      <c r="J341" s="6">
        <f>IF(J119&lt;0,0,J119)</f>
        <v>2</v>
      </c>
      <c r="K341" s="6">
        <f>IF(K119&lt;0,0,K119)</f>
        <v>1</v>
      </c>
      <c r="L341" s="6">
        <f>IF(L119&lt;0,0,L119)</f>
        <v>1</v>
      </c>
      <c r="M341" s="6">
        <f>IF(M119&lt;0,0,M119)</f>
        <v>0</v>
      </c>
      <c r="N341" s="6">
        <f>IF(N119&lt;0,0,N119)</f>
        <v>2</v>
      </c>
      <c r="O341" s="6">
        <f>IF(O119&lt;0,0,O119)</f>
        <v>1</v>
      </c>
      <c r="P341" s="6">
        <f>IF(P119&lt;0,0,P119)</f>
        <v>0</v>
      </c>
    </row>
    <row r="342" spans="1:16" ht="12.75">
      <c r="A342" s="1"/>
      <c r="F342" s="6">
        <f>IF(F120&lt;0,0,F120)</f>
        <v>2</v>
      </c>
      <c r="G342" s="6">
        <f>IF(G120&lt;0,0,G120)</f>
        <v>1</v>
      </c>
      <c r="H342" s="6">
        <f>IF(H120&lt;0,0,H120)</f>
        <v>1</v>
      </c>
      <c r="I342" s="6">
        <f>IF(I120&lt;0,0,I120)</f>
        <v>1</v>
      </c>
      <c r="J342" s="6">
        <f>IF(J120&lt;0,0,J120)</f>
        <v>1</v>
      </c>
      <c r="K342" s="6">
        <f>IF(K120&lt;0,0,K120)</f>
        <v>0</v>
      </c>
      <c r="L342" s="6">
        <f>IF(L120&lt;0,0,L120)</f>
        <v>2</v>
      </c>
      <c r="M342" s="6">
        <f>IF(M120&lt;0,0,M120)</f>
        <v>1</v>
      </c>
      <c r="N342" s="6">
        <f>IF(N120&lt;0,0,N120)</f>
        <v>1</v>
      </c>
      <c r="O342" s="6">
        <f>IF(O120&lt;0,0,O120)</f>
        <v>1</v>
      </c>
      <c r="P342" s="6">
        <f>IF(P120&lt;0,0,P120)</f>
        <v>0</v>
      </c>
    </row>
    <row r="343" spans="1:16" ht="12.75">
      <c r="A343" s="1"/>
      <c r="F343" s="6">
        <f>IF(F121&lt;0,0,F121)</f>
        <v>2</v>
      </c>
      <c r="G343" s="6">
        <f>IF(G121&lt;0,0,G121)</f>
        <v>1</v>
      </c>
      <c r="H343" s="6">
        <f>IF(H121&lt;0,0,H121)</f>
        <v>1</v>
      </c>
      <c r="I343" s="6">
        <f>IF(I121&lt;0,0,I121)</f>
        <v>2</v>
      </c>
      <c r="J343" s="6">
        <f>IF(J121&lt;0,0,J121)</f>
        <v>1</v>
      </c>
      <c r="K343" s="6">
        <f>IF(K121&lt;0,0,K121)</f>
        <v>2</v>
      </c>
      <c r="L343" s="6">
        <f>IF(L121&lt;0,0,L121)</f>
        <v>0</v>
      </c>
      <c r="M343" s="6">
        <f>IF(M121&lt;0,0,M121)</f>
        <v>0</v>
      </c>
      <c r="N343" s="6">
        <f>IF(N121&lt;0,0,N121)</f>
        <v>1</v>
      </c>
      <c r="O343" s="6">
        <f>IF(O121&lt;0,0,O121)</f>
        <v>0</v>
      </c>
      <c r="P343" s="6">
        <f>IF(P121&lt;0,0,P121)</f>
        <v>2</v>
      </c>
    </row>
    <row r="344" spans="1:16" ht="12.75">
      <c r="A344" s="1"/>
      <c r="F344" s="6">
        <f>IF(F122&lt;0,0,F122)</f>
        <v>1</v>
      </c>
      <c r="G344" s="6">
        <f>IF(G122&lt;0,0,G122)</f>
        <v>1</v>
      </c>
      <c r="H344" s="6">
        <f>IF(H122&lt;0,0,H122)</f>
        <v>1</v>
      </c>
      <c r="I344" s="6">
        <f>IF(I122&lt;0,0,I122)</f>
        <v>1</v>
      </c>
      <c r="J344" s="6">
        <f>IF(J122&lt;0,0,J122)</f>
        <v>1</v>
      </c>
      <c r="K344" s="6">
        <f>IF(K122&lt;0,0,K122)</f>
        <v>1</v>
      </c>
      <c r="L344" s="6">
        <f>IF(L122&lt;0,0,L122)</f>
        <v>1</v>
      </c>
      <c r="M344" s="6">
        <f>IF(M122&lt;0,0,M122)</f>
        <v>0</v>
      </c>
      <c r="N344" s="6">
        <f>IF(N122&lt;0,0,N122)</f>
        <v>1</v>
      </c>
      <c r="O344" s="6">
        <f>IF(O122&lt;0,0,O122)</f>
        <v>1</v>
      </c>
      <c r="P344" s="6">
        <f>IF(P122&lt;0,0,P122)</f>
        <v>0</v>
      </c>
    </row>
    <row r="345" spans="1:16" ht="12.75">
      <c r="A345" s="1"/>
      <c r="F345" s="6">
        <f>IF(F123&lt;0,0,F123)</f>
        <v>1</v>
      </c>
      <c r="G345" s="6">
        <f>IF(G123&lt;0,0,G123)</f>
        <v>1</v>
      </c>
      <c r="H345" s="6">
        <f>IF(H123&lt;0,0,H123)</f>
        <v>2</v>
      </c>
      <c r="I345" s="6">
        <f>IF(I123&lt;0,0,I123)</f>
        <v>1</v>
      </c>
      <c r="J345" s="6">
        <f>IF(J123&lt;0,0,J123)</f>
        <v>2</v>
      </c>
      <c r="K345" s="6">
        <f>IF(K123&lt;0,0,K123)</f>
        <v>2</v>
      </c>
      <c r="L345" s="6">
        <f>IF(L123&lt;0,0,L123)</f>
        <v>1</v>
      </c>
      <c r="M345" s="6">
        <f>IF(M123&lt;0,0,M123)</f>
        <v>1</v>
      </c>
      <c r="N345" s="6">
        <f>IF(N123&lt;0,0,N123)</f>
        <v>1</v>
      </c>
      <c r="O345" s="6">
        <f>IF(O123&lt;0,0,O123)</f>
        <v>2</v>
      </c>
      <c r="P345" s="6">
        <f>IF(P123&lt;0,0,P123)</f>
        <v>0</v>
      </c>
    </row>
    <row r="346" spans="1:16" ht="12.75">
      <c r="A346" s="1"/>
      <c r="F346" s="6">
        <f>IF(F124&lt;0,0,F124)</f>
        <v>1</v>
      </c>
      <c r="G346" s="6">
        <f>IF(G124&lt;0,0,G124)</f>
        <v>1</v>
      </c>
      <c r="H346" s="6">
        <f>IF(H124&lt;0,0,H124)</f>
        <v>2</v>
      </c>
      <c r="I346" s="6">
        <f>IF(I124&lt;0,0,I124)</f>
        <v>0</v>
      </c>
      <c r="J346" s="6">
        <f>IF(J124&lt;0,0,J124)</f>
        <v>2</v>
      </c>
      <c r="K346" s="6">
        <f>IF(K124&lt;0,0,K124)</f>
        <v>2</v>
      </c>
      <c r="L346" s="6">
        <f>IF(L124&lt;0,0,L124)</f>
        <v>1</v>
      </c>
      <c r="M346" s="6">
        <f>IF(M124&lt;0,0,M124)</f>
        <v>0</v>
      </c>
      <c r="N346" s="6">
        <f>IF(N124&lt;0,0,N124)</f>
        <v>2</v>
      </c>
      <c r="O346" s="6">
        <f>IF(O124&lt;0,0,O124)</f>
        <v>2</v>
      </c>
      <c r="P346" s="6">
        <f>IF(P124&lt;0,0,P124)</f>
        <v>2</v>
      </c>
    </row>
    <row r="347" spans="1:16" ht="12.75">
      <c r="A347" s="1"/>
      <c r="F347" s="6">
        <f>IF(F125&lt;0,0,F125)</f>
        <v>2</v>
      </c>
      <c r="G347" s="6">
        <f>IF(G125&lt;0,0,G125)</f>
        <v>1</v>
      </c>
      <c r="H347" s="6">
        <f>IF(H125&lt;0,0,H125)</f>
        <v>1</v>
      </c>
      <c r="I347" s="6">
        <f>IF(I125&lt;0,0,I125)</f>
        <v>2</v>
      </c>
      <c r="J347" s="6">
        <f>IF(J125&lt;0,0,J125)</f>
        <v>1</v>
      </c>
      <c r="K347" s="6">
        <f>IF(K125&lt;0,0,K125)</f>
        <v>1</v>
      </c>
      <c r="L347" s="6">
        <f>IF(L125&lt;0,0,L125)</f>
        <v>1</v>
      </c>
      <c r="M347" s="6">
        <f>IF(M125&lt;0,0,M125)</f>
        <v>0</v>
      </c>
      <c r="N347" s="6">
        <f>IF(N125&lt;0,0,N125)</f>
        <v>1</v>
      </c>
      <c r="O347" s="6">
        <f>IF(O125&lt;0,0,O125)</f>
        <v>1</v>
      </c>
      <c r="P347" s="6">
        <f>IF(P125&lt;0,0,P125)</f>
        <v>2</v>
      </c>
    </row>
    <row r="348" spans="1:16" ht="12.75">
      <c r="A348" s="1"/>
      <c r="F348" s="6">
        <f>IF(F126&lt;0,0,F126)</f>
        <v>1</v>
      </c>
      <c r="G348" s="6">
        <f>IF(G126&lt;0,0,G126)</f>
        <v>1</v>
      </c>
      <c r="H348" s="6">
        <f>IF(H126&lt;0,0,H126)</f>
        <v>2</v>
      </c>
      <c r="I348" s="6">
        <f>IF(I126&lt;0,0,I126)</f>
        <v>0</v>
      </c>
      <c r="J348" s="6">
        <f>IF(J126&lt;0,0,J126)</f>
        <v>2</v>
      </c>
      <c r="K348" s="6">
        <f>IF(K126&lt;0,0,K126)</f>
        <v>2</v>
      </c>
      <c r="L348" s="6">
        <f>IF(L126&lt;0,0,L126)</f>
        <v>1</v>
      </c>
      <c r="M348" s="6">
        <f>IF(M126&lt;0,0,M126)</f>
        <v>0</v>
      </c>
      <c r="N348" s="6">
        <f>IF(N126&lt;0,0,N126)</f>
        <v>1</v>
      </c>
      <c r="O348" s="6">
        <f>IF(O126&lt;0,0,O126)</f>
        <v>2</v>
      </c>
      <c r="P348" s="6">
        <f>IF(P126&lt;0,0,P126)</f>
        <v>0</v>
      </c>
    </row>
    <row r="349" spans="1:16" ht="12.75">
      <c r="A349" s="1"/>
      <c r="F349" s="6">
        <f>IF(F127&lt;0,0,F127)</f>
        <v>2</v>
      </c>
      <c r="G349" s="6">
        <f>IF(G127&lt;0,0,G127)</f>
        <v>1</v>
      </c>
      <c r="H349" s="6">
        <f>IF(H127&lt;0,0,H127)</f>
        <v>0</v>
      </c>
      <c r="I349" s="6">
        <f>IF(I127&lt;0,0,I127)</f>
        <v>2</v>
      </c>
      <c r="J349" s="6">
        <f>IF(J127&lt;0,0,J127)</f>
        <v>1</v>
      </c>
      <c r="K349" s="6">
        <f>IF(K127&lt;0,0,K127)</f>
        <v>1</v>
      </c>
      <c r="L349" s="6">
        <f>IF(L127&lt;0,0,L127)</f>
        <v>1</v>
      </c>
      <c r="M349" s="6">
        <f>IF(M127&lt;0,0,M127)</f>
        <v>0</v>
      </c>
      <c r="N349" s="6">
        <f>IF(N127&lt;0,0,N127)</f>
        <v>1</v>
      </c>
      <c r="O349" s="6">
        <f>IF(O127&lt;0,0,O127)</f>
        <v>1</v>
      </c>
      <c r="P349" s="6">
        <f>IF(P127&lt;0,0,P127)</f>
        <v>0</v>
      </c>
    </row>
    <row r="350" spans="1:16" ht="12.75">
      <c r="A350" s="1"/>
      <c r="F350" s="6">
        <f>IF(F128&lt;0,0,F128)</f>
        <v>2</v>
      </c>
      <c r="G350" s="6">
        <f>IF(G128&lt;0,0,G128)</f>
        <v>1</v>
      </c>
      <c r="H350" s="6">
        <f>IF(H128&lt;0,0,H128)</f>
        <v>1</v>
      </c>
      <c r="I350" s="6">
        <f>IF(I128&lt;0,0,I128)</f>
        <v>2</v>
      </c>
      <c r="J350" s="6">
        <f>IF(J128&lt;0,0,J128)</f>
        <v>2</v>
      </c>
      <c r="K350" s="6">
        <f>IF(K128&lt;0,0,K128)</f>
        <v>1</v>
      </c>
      <c r="L350" s="6">
        <f>IF(L128&lt;0,0,L128)</f>
        <v>1</v>
      </c>
      <c r="M350" s="6">
        <f>IF(M128&lt;0,0,M128)</f>
        <v>0</v>
      </c>
      <c r="N350" s="6">
        <f>IF(N128&lt;0,0,N128)</f>
        <v>2</v>
      </c>
      <c r="O350" s="6">
        <f>IF(O128&lt;0,0,O128)</f>
        <v>0</v>
      </c>
      <c r="P350" s="6">
        <f>IF(P128&lt;0,0,P128)</f>
        <v>0</v>
      </c>
    </row>
    <row r="351" spans="1:16" ht="12.75">
      <c r="A351" s="1"/>
      <c r="F351" s="6">
        <f>IF(F129&lt;0,0,F129)</f>
        <v>1</v>
      </c>
      <c r="G351" s="6">
        <f>IF(G129&lt;0,0,G129)</f>
        <v>1</v>
      </c>
      <c r="H351" s="6">
        <f>IF(H129&lt;0,0,H129)</f>
        <v>0</v>
      </c>
      <c r="I351" s="6">
        <f>IF(I129&lt;0,0,I129)</f>
        <v>1</v>
      </c>
      <c r="J351" s="6">
        <f>IF(J129&lt;0,0,J129)</f>
        <v>1</v>
      </c>
      <c r="K351" s="6">
        <f>IF(K129&lt;0,0,K129)</f>
        <v>1</v>
      </c>
      <c r="L351" s="6">
        <f>IF(L129&lt;0,0,L129)</f>
        <v>0</v>
      </c>
      <c r="M351" s="6">
        <f>IF(M129&lt;0,0,M129)</f>
        <v>0</v>
      </c>
      <c r="N351" s="6">
        <f>IF(N129&lt;0,0,N129)</f>
        <v>1</v>
      </c>
      <c r="O351" s="6">
        <f>IF(O129&lt;0,0,O129)</f>
        <v>0</v>
      </c>
      <c r="P351" s="6">
        <f>IF(P129&lt;0,0,P129)</f>
        <v>0</v>
      </c>
    </row>
    <row r="352" spans="1:16" ht="12.75">
      <c r="A352" s="1"/>
      <c r="F352" s="6">
        <f>IF(F130&lt;0,0,F130)</f>
        <v>2</v>
      </c>
      <c r="G352" s="6">
        <f>IF(G130&lt;0,0,G130)</f>
        <v>1</v>
      </c>
      <c r="H352" s="6">
        <f>IF(H130&lt;0,0,H130)</f>
        <v>2</v>
      </c>
      <c r="I352" s="6">
        <f>IF(I130&lt;0,0,I130)</f>
        <v>1</v>
      </c>
      <c r="J352" s="6">
        <f>IF(J130&lt;0,0,J130)</f>
        <v>2</v>
      </c>
      <c r="K352" s="6">
        <f>IF(K130&lt;0,0,K130)</f>
        <v>2</v>
      </c>
      <c r="L352" s="6">
        <f>IF(L130&lt;0,0,L130)</f>
        <v>2</v>
      </c>
      <c r="M352" s="6">
        <f>IF(M130&lt;0,0,M130)</f>
        <v>1</v>
      </c>
      <c r="N352" s="6">
        <f>IF(N130&lt;0,0,N130)</f>
        <v>2</v>
      </c>
      <c r="O352" s="6">
        <f>IF(O130&lt;0,0,O130)</f>
        <v>2</v>
      </c>
      <c r="P352" s="6">
        <f>IF(P130&lt;0,0,P130)</f>
        <v>0</v>
      </c>
    </row>
    <row r="353" spans="1:16" ht="12.75">
      <c r="A353" s="1"/>
      <c r="F353" s="6">
        <f>IF(F131&lt;0,0,F131)</f>
        <v>2</v>
      </c>
      <c r="G353" s="6">
        <f>IF(G131&lt;0,0,G131)</f>
        <v>1</v>
      </c>
      <c r="H353" s="6">
        <f>IF(H131&lt;0,0,H131)</f>
        <v>0</v>
      </c>
      <c r="I353" s="6">
        <f>IF(I131&lt;0,0,I131)</f>
        <v>1</v>
      </c>
      <c r="J353" s="6">
        <f>IF(J131&lt;0,0,J131)</f>
        <v>2</v>
      </c>
      <c r="K353" s="6">
        <f>IF(K131&lt;0,0,K131)</f>
        <v>1</v>
      </c>
      <c r="L353" s="6">
        <f>IF(L131&lt;0,0,L131)</f>
        <v>0</v>
      </c>
      <c r="M353" s="6">
        <f>IF(M131&lt;0,0,M131)</f>
        <v>1</v>
      </c>
      <c r="N353" s="6">
        <f>IF(N131&lt;0,0,N131)</f>
        <v>2</v>
      </c>
      <c r="O353" s="6">
        <f>IF(O131&lt;0,0,O131)</f>
        <v>1</v>
      </c>
      <c r="P353" s="6">
        <f>IF(P131&lt;0,0,P131)</f>
        <v>0</v>
      </c>
    </row>
    <row r="354" spans="1:16" ht="12.75">
      <c r="A354" s="1"/>
      <c r="F354" s="6">
        <f>IF(F132&lt;0,0,F132)</f>
        <v>2</v>
      </c>
      <c r="G354" s="6">
        <f>IF(G132&lt;0,0,G132)</f>
        <v>1</v>
      </c>
      <c r="H354" s="6">
        <f>IF(H132&lt;0,0,H132)</f>
        <v>1</v>
      </c>
      <c r="I354" s="6">
        <f>IF(I132&lt;0,0,I132)</f>
        <v>1</v>
      </c>
      <c r="J354" s="6">
        <f>IF(J132&lt;0,0,J132)</f>
        <v>1</v>
      </c>
      <c r="K354" s="6">
        <f>IF(K132&lt;0,0,K132)</f>
        <v>2</v>
      </c>
      <c r="L354" s="6">
        <f>IF(L132&lt;0,0,L132)</f>
        <v>0</v>
      </c>
      <c r="M354" s="6">
        <f>IF(M132&lt;0,0,M132)</f>
        <v>0</v>
      </c>
      <c r="N354" s="6">
        <f>IF(N132&lt;0,0,N132)</f>
        <v>1</v>
      </c>
      <c r="O354" s="6">
        <f>IF(O132&lt;0,0,O132)</f>
        <v>1</v>
      </c>
      <c r="P354" s="6">
        <f>IF(P132&lt;0,0,P132)</f>
        <v>0</v>
      </c>
    </row>
    <row r="355" spans="1:16" ht="12.75">
      <c r="A355" s="1"/>
      <c r="F355" s="6">
        <f>IF(F133&lt;0,0,F133)</f>
        <v>0</v>
      </c>
      <c r="G355" s="6">
        <f>IF(G133&lt;0,0,G133)</f>
        <v>0</v>
      </c>
      <c r="H355" s="6">
        <f>IF(H133&lt;0,0,H133)</f>
        <v>2</v>
      </c>
      <c r="I355" s="6">
        <f>IF(I133&lt;0,0,I133)</f>
        <v>1</v>
      </c>
      <c r="J355" s="6">
        <f>IF(J133&lt;0,0,J133)</f>
        <v>1</v>
      </c>
      <c r="K355" s="6">
        <f>IF(K133&lt;0,0,K133)</f>
        <v>2</v>
      </c>
      <c r="L355" s="6">
        <f>IF(L133&lt;0,0,L133)</f>
        <v>2</v>
      </c>
      <c r="M355" s="6">
        <f>IF(M133&lt;0,0,M133)</f>
        <v>0</v>
      </c>
      <c r="N355" s="6">
        <f>IF(N133&lt;0,0,N133)</f>
        <v>0</v>
      </c>
      <c r="O355" s="6">
        <f>IF(O133&lt;0,0,O133)</f>
        <v>2</v>
      </c>
      <c r="P355" s="6">
        <f>IF(P133&lt;0,0,P133)</f>
        <v>0</v>
      </c>
    </row>
    <row r="356" spans="1:16" ht="12.75">
      <c r="A356" s="1"/>
      <c r="F356" s="6">
        <f>IF(F134&lt;0,0,F134)</f>
        <v>1</v>
      </c>
      <c r="G356" s="6">
        <f>IF(G134&lt;0,0,G134)</f>
        <v>2</v>
      </c>
      <c r="H356" s="6">
        <f>IF(H134&lt;0,0,H134)</f>
        <v>2</v>
      </c>
      <c r="I356" s="6">
        <f>IF(I134&lt;0,0,I134)</f>
        <v>2</v>
      </c>
      <c r="J356" s="6">
        <f>IF(J134&lt;0,0,J134)</f>
        <v>1</v>
      </c>
      <c r="K356" s="6">
        <f>IF(K134&lt;0,0,K134)</f>
        <v>2</v>
      </c>
      <c r="L356" s="6">
        <f>IF(L134&lt;0,0,L134)</f>
        <v>1</v>
      </c>
      <c r="M356" s="6">
        <f>IF(M134&lt;0,0,M134)</f>
        <v>0</v>
      </c>
      <c r="N356" s="6">
        <f>IF(N134&lt;0,0,N134)</f>
        <v>1</v>
      </c>
      <c r="O356" s="6">
        <f>IF(O134&lt;0,0,O134)</f>
        <v>2</v>
      </c>
      <c r="P356" s="6">
        <f>IF(P134&lt;0,0,P134)</f>
        <v>0</v>
      </c>
    </row>
    <row r="357" spans="1:16" ht="12.75">
      <c r="A357" s="1"/>
      <c r="F357" s="6">
        <f>IF(F135&lt;0,0,F135)</f>
        <v>1</v>
      </c>
      <c r="G357" s="6">
        <f>IF(G135&lt;0,0,G135)</f>
        <v>0</v>
      </c>
      <c r="H357" s="6">
        <f>IF(H135&lt;0,0,H135)</f>
        <v>2</v>
      </c>
      <c r="I357" s="6">
        <f>IF(I135&lt;0,0,I135)</f>
        <v>2</v>
      </c>
      <c r="J357" s="6">
        <f>IF(J135&lt;0,0,J135)</f>
        <v>1</v>
      </c>
      <c r="K357" s="6">
        <f>IF(K135&lt;0,0,K135)</f>
        <v>2</v>
      </c>
      <c r="L357" s="6">
        <f>IF(L135&lt;0,0,L135)</f>
        <v>2</v>
      </c>
      <c r="M357" s="6">
        <f>IF(M135&lt;0,0,M135)</f>
        <v>2</v>
      </c>
      <c r="N357" s="6">
        <f>IF(N135&lt;0,0,N135)</f>
        <v>1</v>
      </c>
      <c r="O357" s="6">
        <f>IF(O135&lt;0,0,O135)</f>
        <v>1</v>
      </c>
      <c r="P357" s="6">
        <f>IF(P135&lt;0,0,P135)</f>
        <v>0</v>
      </c>
    </row>
    <row r="358" spans="1:16" ht="12.75">
      <c r="A358" s="1"/>
      <c r="F358" s="6">
        <f>IF(F136&lt;0,0,F136)</f>
        <v>0</v>
      </c>
      <c r="G358" s="6">
        <f>IF(G136&lt;0,0,G136)</f>
        <v>0</v>
      </c>
      <c r="H358" s="6">
        <f>IF(H136&lt;0,0,H136)</f>
        <v>1</v>
      </c>
      <c r="I358" s="6">
        <f>IF(I136&lt;0,0,I136)</f>
        <v>0</v>
      </c>
      <c r="J358" s="6">
        <f>IF(J136&lt;0,0,J136)</f>
        <v>0</v>
      </c>
      <c r="K358" s="6">
        <f>IF(K136&lt;0,0,K136)</f>
        <v>0</v>
      </c>
      <c r="L358" s="6">
        <f>IF(L136&lt;0,0,L136)</f>
        <v>1</v>
      </c>
      <c r="M358" s="6">
        <f>IF(M136&lt;0,0,M136)</f>
        <v>0</v>
      </c>
      <c r="N358" s="6">
        <f>IF(N136&lt;0,0,N136)</f>
        <v>0</v>
      </c>
      <c r="O358" s="6">
        <f>IF(O136&lt;0,0,O136)</f>
        <v>0</v>
      </c>
      <c r="P358" s="6">
        <f>IF(P136&lt;0,0,P136)</f>
        <v>0</v>
      </c>
    </row>
    <row r="359" spans="1:16" ht="12.75">
      <c r="A359" s="1"/>
      <c r="F359" s="6">
        <f>IF(F137&lt;0,0,F137)</f>
        <v>1</v>
      </c>
      <c r="G359" s="6">
        <f>IF(G137&lt;0,0,G137)</f>
        <v>1</v>
      </c>
      <c r="H359" s="6">
        <f>IF(H137&lt;0,0,H137)</f>
        <v>2</v>
      </c>
      <c r="I359" s="6">
        <f>IF(I137&lt;0,0,I137)</f>
        <v>2</v>
      </c>
      <c r="J359" s="6">
        <f>IF(J137&lt;0,0,J137)</f>
        <v>1</v>
      </c>
      <c r="K359" s="6">
        <f>IF(K137&lt;0,0,K137)</f>
        <v>1</v>
      </c>
      <c r="L359" s="6">
        <f>IF(L137&lt;0,0,L137)</f>
        <v>0</v>
      </c>
      <c r="M359" s="6">
        <f>IF(M137&lt;0,0,M137)</f>
        <v>0</v>
      </c>
      <c r="N359" s="6">
        <f>IF(N137&lt;0,0,N137)</f>
        <v>1</v>
      </c>
      <c r="O359" s="6">
        <f>IF(O137&lt;0,0,O137)</f>
        <v>1</v>
      </c>
      <c r="P359" s="6">
        <f>IF(P137&lt;0,0,P137)</f>
        <v>0</v>
      </c>
    </row>
    <row r="360" spans="1:16" ht="12.75">
      <c r="A360" s="1"/>
      <c r="F360" s="6">
        <f>IF(F138&lt;0,0,F138)</f>
        <v>0</v>
      </c>
      <c r="G360" s="6">
        <f>IF(G138&lt;0,0,G138)</f>
        <v>2</v>
      </c>
      <c r="H360" s="6">
        <f>IF(H138&lt;0,0,H138)</f>
        <v>1</v>
      </c>
      <c r="I360" s="6">
        <f>IF(I138&lt;0,0,I138)</f>
        <v>2</v>
      </c>
      <c r="J360" s="6">
        <f>IF(J138&lt;0,0,J138)</f>
        <v>0</v>
      </c>
      <c r="K360" s="6">
        <f>IF(K138&lt;0,0,K138)</f>
        <v>2</v>
      </c>
      <c r="L360" s="6">
        <f>IF(L138&lt;0,0,L138)</f>
        <v>0</v>
      </c>
      <c r="M360" s="6">
        <f>IF(M138&lt;0,0,M138)</f>
        <v>0</v>
      </c>
      <c r="N360" s="6">
        <f>IF(N138&lt;0,0,N138)</f>
        <v>1</v>
      </c>
      <c r="O360" s="6">
        <f>IF(O138&lt;0,0,O138)</f>
        <v>1</v>
      </c>
      <c r="P360" s="6">
        <f>IF(P138&lt;0,0,P138)</f>
        <v>0</v>
      </c>
    </row>
    <row r="361" spans="1:16" ht="12.75">
      <c r="A361" s="1"/>
      <c r="F361" s="6">
        <f>IF(F139&lt;0,0,F139)</f>
        <v>2</v>
      </c>
      <c r="G361" s="6">
        <f>IF(G139&lt;0,0,G139)</f>
        <v>1</v>
      </c>
      <c r="H361" s="6">
        <f>IF(H139&lt;0,0,H139)</f>
        <v>2</v>
      </c>
      <c r="I361" s="6">
        <f>IF(I139&lt;0,0,I139)</f>
        <v>2</v>
      </c>
      <c r="J361" s="6">
        <f>IF(J139&lt;0,0,J139)</f>
        <v>2</v>
      </c>
      <c r="K361" s="6">
        <f>IF(K139&lt;0,0,K139)</f>
        <v>2</v>
      </c>
      <c r="L361" s="6">
        <f>IF(L139&lt;0,0,L139)</f>
        <v>1</v>
      </c>
      <c r="M361" s="6">
        <f>IF(M139&lt;0,0,M139)</f>
        <v>1</v>
      </c>
      <c r="N361" s="6">
        <f>IF(N139&lt;0,0,N139)</f>
        <v>2</v>
      </c>
      <c r="O361" s="6">
        <f>IF(O139&lt;0,0,O139)</f>
        <v>1</v>
      </c>
      <c r="P361" s="6">
        <f>IF(P139&lt;0,0,P139)</f>
        <v>0</v>
      </c>
    </row>
    <row r="362" spans="1:16" ht="12.75">
      <c r="A362" s="1"/>
      <c r="F362" s="6">
        <f>IF(F140&lt;0,0,F140)</f>
        <v>1</v>
      </c>
      <c r="G362" s="6">
        <f>IF(G140&lt;0,0,G140)</f>
        <v>1</v>
      </c>
      <c r="H362" s="6">
        <f>IF(H140&lt;0,0,H140)</f>
        <v>2</v>
      </c>
      <c r="I362" s="6">
        <f>IF(I140&lt;0,0,I140)</f>
        <v>1</v>
      </c>
      <c r="J362" s="6">
        <f>IF(J140&lt;0,0,J140)</f>
        <v>0</v>
      </c>
      <c r="K362" s="6">
        <f>IF(K140&lt;0,0,K140)</f>
        <v>0</v>
      </c>
      <c r="L362" s="6">
        <f>IF(L140&lt;0,0,L140)</f>
        <v>0</v>
      </c>
      <c r="M362" s="6">
        <f>IF(M140&lt;0,0,M140)</f>
        <v>0</v>
      </c>
      <c r="N362" s="6">
        <f>IF(N140&lt;0,0,N140)</f>
        <v>2</v>
      </c>
      <c r="O362" s="6">
        <f>IF(O140&lt;0,0,O140)</f>
        <v>0</v>
      </c>
      <c r="P362" s="6">
        <f>IF(P140&lt;0,0,P140)</f>
        <v>0</v>
      </c>
    </row>
    <row r="363" spans="1:16" ht="12.75">
      <c r="A363" s="1"/>
      <c r="F363" s="6">
        <f>IF(F141&lt;0,0,F141)</f>
        <v>1</v>
      </c>
      <c r="G363" s="6">
        <f>IF(G141&lt;0,0,G141)</f>
        <v>2</v>
      </c>
      <c r="H363" s="6">
        <f>IF(H141&lt;0,0,H141)</f>
        <v>2</v>
      </c>
      <c r="I363" s="6">
        <f>IF(I141&lt;0,0,I141)</f>
        <v>1</v>
      </c>
      <c r="J363" s="6">
        <f>IF(J141&lt;0,0,J141)</f>
        <v>1</v>
      </c>
      <c r="K363" s="6">
        <f>IF(K141&lt;0,0,K141)</f>
        <v>1</v>
      </c>
      <c r="L363" s="6">
        <f>IF(L141&lt;0,0,L141)</f>
        <v>1</v>
      </c>
      <c r="M363" s="6">
        <f>IF(M141&lt;0,0,M141)</f>
        <v>1</v>
      </c>
      <c r="N363" s="6">
        <f>IF(N141&lt;0,0,N141)</f>
        <v>2</v>
      </c>
      <c r="O363" s="6">
        <f>IF(O141&lt;0,0,O141)</f>
        <v>1</v>
      </c>
      <c r="P363" s="6">
        <f>IF(P141&lt;0,0,P141)</f>
        <v>0</v>
      </c>
    </row>
    <row r="364" spans="1:16" ht="12.75">
      <c r="A364" s="1"/>
      <c r="F364" s="6">
        <f>IF(F142&lt;0,0,F142)</f>
        <v>2</v>
      </c>
      <c r="G364" s="6">
        <f>IF(G142&lt;0,0,G142)</f>
        <v>2</v>
      </c>
      <c r="H364" s="6">
        <f>IF(H142&lt;0,0,H142)</f>
        <v>1</v>
      </c>
      <c r="I364" s="6">
        <f>IF(I142&lt;0,0,I142)</f>
        <v>1</v>
      </c>
      <c r="J364" s="6">
        <f>IF(J142&lt;0,0,J142)</f>
        <v>2</v>
      </c>
      <c r="K364" s="6">
        <f>IF(K142&lt;0,0,K142)</f>
        <v>1</v>
      </c>
      <c r="L364" s="6">
        <f>IF(L142&lt;0,0,L142)</f>
        <v>2</v>
      </c>
      <c r="M364" s="6">
        <f>IF(M142&lt;0,0,M142)</f>
        <v>2</v>
      </c>
      <c r="N364" s="6">
        <f>IF(N142&lt;0,0,N142)</f>
        <v>2</v>
      </c>
      <c r="O364" s="6">
        <f>IF(O142&lt;0,0,O142)</f>
        <v>1</v>
      </c>
      <c r="P364" s="6">
        <f>IF(P142&lt;0,0,P142)</f>
        <v>0</v>
      </c>
    </row>
    <row r="365" spans="1:16" ht="12.75">
      <c r="A365" s="1"/>
      <c r="F365" s="6">
        <f>IF(F143&lt;0,0,F143)</f>
        <v>1</v>
      </c>
      <c r="G365" s="6">
        <f>IF(G143&lt;0,0,G143)</f>
        <v>1</v>
      </c>
      <c r="H365" s="6">
        <f>IF(H143&lt;0,0,H143)</f>
        <v>1</v>
      </c>
      <c r="I365" s="6">
        <f>IF(I143&lt;0,0,I143)</f>
        <v>1</v>
      </c>
      <c r="J365" s="6">
        <f>IF(J143&lt;0,0,J143)</f>
        <v>1</v>
      </c>
      <c r="K365" s="6">
        <f>IF(K143&lt;0,0,K143)</f>
        <v>1</v>
      </c>
      <c r="L365" s="6">
        <f>IF(L143&lt;0,0,L143)</f>
        <v>1</v>
      </c>
      <c r="M365" s="6">
        <f>IF(M143&lt;0,0,M143)</f>
        <v>1</v>
      </c>
      <c r="N365" s="6">
        <f>IF(N143&lt;0,0,N143)</f>
        <v>1</v>
      </c>
      <c r="O365" s="6">
        <f>IF(O143&lt;0,0,O143)</f>
        <v>1</v>
      </c>
      <c r="P365" s="6">
        <f>IF(P143&lt;0,0,P143)</f>
        <v>0</v>
      </c>
    </row>
    <row r="366" spans="1:16" ht="12.75">
      <c r="A366" s="1"/>
      <c r="F366" s="6">
        <f>IF(F144&lt;0,0,F144)</f>
        <v>0</v>
      </c>
      <c r="G366" s="6">
        <f>IF(G144&lt;0,0,G144)</f>
        <v>0</v>
      </c>
      <c r="H366" s="6">
        <f>IF(H144&lt;0,0,H144)</f>
        <v>2</v>
      </c>
      <c r="I366" s="6">
        <f>IF(I144&lt;0,0,I144)</f>
        <v>2</v>
      </c>
      <c r="J366" s="6">
        <f>IF(J144&lt;0,0,J144)</f>
        <v>0</v>
      </c>
      <c r="K366" s="6">
        <f>IF(K144&lt;0,0,K144)</f>
        <v>1</v>
      </c>
      <c r="L366" s="6">
        <f>IF(L144&lt;0,0,L144)</f>
        <v>0</v>
      </c>
      <c r="M366" s="6">
        <f>IF(M144&lt;0,0,M144)</f>
        <v>0</v>
      </c>
      <c r="N366" s="6">
        <f>IF(N144&lt;0,0,N144)</f>
        <v>0</v>
      </c>
      <c r="O366" s="6">
        <f>IF(O144&lt;0,0,O144)</f>
        <v>0</v>
      </c>
      <c r="P366" s="6">
        <f>IF(P144&lt;0,0,P144)</f>
        <v>2</v>
      </c>
    </row>
    <row r="367" spans="1:16" ht="12.75">
      <c r="A367" s="1"/>
      <c r="F367" s="6">
        <f>IF(F145&lt;0,0,F145)</f>
        <v>1</v>
      </c>
      <c r="G367" s="6">
        <f>IF(G145&lt;0,0,G145)</f>
        <v>1</v>
      </c>
      <c r="H367" s="6">
        <f>IF(H145&lt;0,0,H145)</f>
        <v>1</v>
      </c>
      <c r="I367" s="6">
        <f>IF(I145&lt;0,0,I145)</f>
        <v>1</v>
      </c>
      <c r="J367" s="6">
        <f>IF(J145&lt;0,0,J145)</f>
        <v>0</v>
      </c>
      <c r="K367" s="6">
        <f>IF(K145&lt;0,0,K145)</f>
        <v>1</v>
      </c>
      <c r="L367" s="6">
        <f>IF(L145&lt;0,0,L145)</f>
        <v>0</v>
      </c>
      <c r="M367" s="6">
        <f>IF(M145&lt;0,0,M145)</f>
        <v>0</v>
      </c>
      <c r="N367" s="6">
        <f>IF(N145&lt;0,0,N145)</f>
        <v>1</v>
      </c>
      <c r="O367" s="6">
        <f>IF(O145&lt;0,0,O145)</f>
        <v>0</v>
      </c>
      <c r="P367" s="6">
        <f>IF(P145&lt;0,0,P145)</f>
        <v>0</v>
      </c>
    </row>
    <row r="368" spans="1:16" ht="12.75">
      <c r="A368" s="1"/>
      <c r="F368" s="6">
        <f>IF(F146&lt;0,0,F146)</f>
        <v>0</v>
      </c>
      <c r="G368" s="6">
        <f>IF(G146&lt;0,0,G146)</f>
        <v>1</v>
      </c>
      <c r="H368" s="6">
        <f>IF(H146&lt;0,0,H146)</f>
        <v>1</v>
      </c>
      <c r="I368" s="6">
        <f>IF(I146&lt;0,0,I146)</f>
        <v>0</v>
      </c>
      <c r="J368" s="6">
        <f>IF(J146&lt;0,0,J146)</f>
        <v>2</v>
      </c>
      <c r="K368" s="6">
        <f>IF(K146&lt;0,0,K146)</f>
        <v>2</v>
      </c>
      <c r="L368" s="6">
        <f>IF(L146&lt;0,0,L146)</f>
        <v>1</v>
      </c>
      <c r="M368" s="6">
        <f>IF(M146&lt;0,0,M146)</f>
        <v>0</v>
      </c>
      <c r="N368" s="6">
        <f>IF(N146&lt;0,0,N146)</f>
        <v>1</v>
      </c>
      <c r="O368" s="6">
        <f>IF(O146&lt;0,0,O146)</f>
        <v>2</v>
      </c>
      <c r="P368" s="6">
        <f>IF(P146&lt;0,0,P146)</f>
        <v>0</v>
      </c>
    </row>
    <row r="369" spans="1:16" ht="12.75">
      <c r="A369" s="1"/>
      <c r="F369" s="6">
        <f>IF(F147&lt;0,0,F147)</f>
        <v>1</v>
      </c>
      <c r="G369" s="6">
        <f>IF(G147&lt;0,0,G147)</f>
        <v>2</v>
      </c>
      <c r="H369" s="6">
        <f>IF(H147&lt;0,0,H147)</f>
        <v>1</v>
      </c>
      <c r="I369" s="6">
        <f>IF(I147&lt;0,0,I147)</f>
        <v>1</v>
      </c>
      <c r="J369" s="6">
        <f>IF(J147&lt;0,0,J147)</f>
        <v>1</v>
      </c>
      <c r="K369" s="6">
        <f>IF(K147&lt;0,0,K147)</f>
        <v>1</v>
      </c>
      <c r="L369" s="6">
        <f>IF(L147&lt;0,0,L147)</f>
        <v>1</v>
      </c>
      <c r="M369" s="6">
        <f>IF(M147&lt;0,0,M147)</f>
        <v>1</v>
      </c>
      <c r="N369" s="6">
        <f>IF(N147&lt;0,0,N147)</f>
        <v>1</v>
      </c>
      <c r="O369" s="6">
        <f>IF(O147&lt;0,0,O147)</f>
        <v>1</v>
      </c>
      <c r="P369" s="6">
        <f>IF(P147&lt;0,0,P147)</f>
        <v>0</v>
      </c>
    </row>
    <row r="370" spans="1:16" ht="12.75">
      <c r="A370" s="1"/>
      <c r="F370" s="6">
        <f>IF(F148&lt;0,0,F148)</f>
        <v>1</v>
      </c>
      <c r="G370" s="6">
        <f>IF(G148&lt;0,0,G148)</f>
        <v>1</v>
      </c>
      <c r="H370" s="6">
        <f>IF(H148&lt;0,0,H148)</f>
        <v>2</v>
      </c>
      <c r="I370" s="6">
        <f>IF(I148&lt;0,0,I148)</f>
        <v>2</v>
      </c>
      <c r="J370" s="6">
        <f>IF(J148&lt;0,0,J148)</f>
        <v>1</v>
      </c>
      <c r="K370" s="6">
        <f>IF(K148&lt;0,0,K148)</f>
        <v>1</v>
      </c>
      <c r="L370" s="6">
        <f>IF(L148&lt;0,0,L148)</f>
        <v>1</v>
      </c>
      <c r="M370" s="6">
        <f>IF(M148&lt;0,0,M148)</f>
        <v>1</v>
      </c>
      <c r="N370" s="6">
        <f>IF(N148&lt;0,0,N148)</f>
        <v>2</v>
      </c>
      <c r="O370" s="6">
        <f>IF(O148&lt;0,0,O148)</f>
        <v>1</v>
      </c>
      <c r="P370" s="6">
        <f>IF(P148&lt;0,0,P148)</f>
        <v>0</v>
      </c>
    </row>
    <row r="371" spans="1:16" ht="12.75">
      <c r="A371" s="1"/>
      <c r="F371" s="6">
        <f>IF(F149&lt;0,0,F149)</f>
        <v>0</v>
      </c>
      <c r="G371" s="6">
        <f>IF(G149&lt;0,0,G149)</f>
        <v>1</v>
      </c>
      <c r="H371" s="6">
        <f>IF(H149&lt;0,0,H149)</f>
        <v>2</v>
      </c>
      <c r="I371" s="6">
        <f>IF(I149&lt;0,0,I149)</f>
        <v>1</v>
      </c>
      <c r="J371" s="6">
        <f>IF(J149&lt;0,0,J149)</f>
        <v>0</v>
      </c>
      <c r="K371" s="6">
        <f>IF(K149&lt;0,0,K149)</f>
        <v>1</v>
      </c>
      <c r="L371" s="6">
        <f>IF(L149&lt;0,0,L149)</f>
        <v>0</v>
      </c>
      <c r="M371" s="6">
        <f>IF(M149&lt;0,0,M149)</f>
        <v>0</v>
      </c>
      <c r="N371" s="6">
        <f>IF(N149&lt;0,0,N149)</f>
        <v>1</v>
      </c>
      <c r="O371" s="6">
        <f>IF(O149&lt;0,0,O149)</f>
        <v>0</v>
      </c>
      <c r="P371" s="6">
        <f>IF(P149&lt;0,0,P149)</f>
        <v>0</v>
      </c>
    </row>
    <row r="372" spans="1:16" ht="12.75">
      <c r="A372" s="1"/>
      <c r="F372" s="6">
        <f>IF(F150&lt;0,0,F150)</f>
        <v>1</v>
      </c>
      <c r="G372" s="6">
        <f>IF(G150&lt;0,0,G150)</f>
        <v>1</v>
      </c>
      <c r="H372" s="6">
        <f>IF(H150&lt;0,0,H150)</f>
        <v>2</v>
      </c>
      <c r="I372" s="6">
        <f>IF(I150&lt;0,0,I150)</f>
        <v>1</v>
      </c>
      <c r="J372" s="6">
        <f>IF(J150&lt;0,0,J150)</f>
        <v>1</v>
      </c>
      <c r="K372" s="6">
        <f>IF(K150&lt;0,0,K150)</f>
        <v>2</v>
      </c>
      <c r="L372" s="6">
        <f>IF(L150&lt;0,0,L150)</f>
        <v>2</v>
      </c>
      <c r="M372" s="6">
        <f>IF(M150&lt;0,0,M150)</f>
        <v>1</v>
      </c>
      <c r="N372" s="6">
        <f>IF(N150&lt;0,0,N150)</f>
        <v>2</v>
      </c>
      <c r="O372" s="6">
        <f>IF(O150&lt;0,0,O150)</f>
        <v>2</v>
      </c>
      <c r="P372" s="6">
        <f>IF(P150&lt;0,0,P150)</f>
        <v>0</v>
      </c>
    </row>
    <row r="373" spans="1:16" ht="12.75">
      <c r="A373" s="1"/>
      <c r="F373" s="6">
        <f>IF(F151&lt;0,0,F151)</f>
        <v>2</v>
      </c>
      <c r="G373" s="6">
        <f>IF(G151&lt;0,0,G151)</f>
        <v>2</v>
      </c>
      <c r="H373" s="6">
        <f>IF(H151&lt;0,0,H151)</f>
        <v>2</v>
      </c>
      <c r="I373" s="6">
        <f>IF(I151&lt;0,0,I151)</f>
        <v>2</v>
      </c>
      <c r="J373" s="6">
        <f>IF(J151&lt;0,0,J151)</f>
        <v>2</v>
      </c>
      <c r="K373" s="6">
        <f>IF(K151&lt;0,0,K151)</f>
        <v>2</v>
      </c>
      <c r="L373" s="6">
        <f>IF(L151&lt;0,0,L151)</f>
        <v>2</v>
      </c>
      <c r="M373" s="6">
        <f>IF(M151&lt;0,0,M151)</f>
        <v>1</v>
      </c>
      <c r="N373" s="6">
        <f>IF(N151&lt;0,0,N151)</f>
        <v>1</v>
      </c>
      <c r="O373" s="6">
        <f>IF(O151&lt;0,0,O151)</f>
        <v>1</v>
      </c>
      <c r="P373" s="6">
        <f>IF(P151&lt;0,0,P151)</f>
        <v>0</v>
      </c>
    </row>
    <row r="374" spans="1:16" ht="12.75">
      <c r="A374" s="1"/>
      <c r="F374" s="6">
        <f>IF(F152&lt;0,0,F152)</f>
        <v>1</v>
      </c>
      <c r="G374" s="6">
        <f>IF(G152&lt;0,0,G152)</f>
        <v>1</v>
      </c>
      <c r="H374" s="6">
        <f>IF(H152&lt;0,0,H152)</f>
        <v>1</v>
      </c>
      <c r="I374" s="6">
        <f>IF(I152&lt;0,0,I152)</f>
        <v>1</v>
      </c>
      <c r="J374" s="6">
        <f>IF(J152&lt;0,0,J152)</f>
        <v>1</v>
      </c>
      <c r="K374" s="6">
        <f>IF(K152&lt;0,0,K152)</f>
        <v>1</v>
      </c>
      <c r="L374" s="6">
        <f>IF(L152&lt;0,0,L152)</f>
        <v>1</v>
      </c>
      <c r="M374" s="6">
        <f>IF(M152&lt;0,0,M152)</f>
        <v>1</v>
      </c>
      <c r="N374" s="6">
        <f>IF(N152&lt;0,0,N152)</f>
        <v>1</v>
      </c>
      <c r="O374" s="6">
        <f>IF(O152&lt;0,0,O152)</f>
        <v>1</v>
      </c>
      <c r="P374" s="6">
        <f>IF(P152&lt;0,0,P152)</f>
        <v>0</v>
      </c>
    </row>
    <row r="375" spans="1:16" ht="12.75">
      <c r="A375" s="1"/>
      <c r="F375" s="6">
        <f>IF(F153&lt;0,0,F153)</f>
        <v>1</v>
      </c>
      <c r="G375" s="6">
        <f>IF(G153&lt;0,0,G153)</f>
        <v>0</v>
      </c>
      <c r="H375" s="6">
        <f>IF(H153&lt;0,0,H153)</f>
        <v>2</v>
      </c>
      <c r="I375" s="6">
        <f>IF(I153&lt;0,0,I153)</f>
        <v>2</v>
      </c>
      <c r="J375" s="6">
        <f>IF(J153&lt;0,0,J153)</f>
        <v>0</v>
      </c>
      <c r="K375" s="6">
        <f>IF(K153&lt;0,0,K153)</f>
        <v>2</v>
      </c>
      <c r="L375" s="6">
        <f>IF(L153&lt;0,0,L153)</f>
        <v>2</v>
      </c>
      <c r="M375" s="6">
        <f>IF(M153&lt;0,0,M153)</f>
        <v>0</v>
      </c>
      <c r="N375" s="6">
        <f>IF(N153&lt;0,0,N153)</f>
        <v>2</v>
      </c>
      <c r="O375" s="6">
        <f>IF(O153&lt;0,0,O153)</f>
        <v>0</v>
      </c>
      <c r="P375" s="6">
        <f>IF(P153&lt;0,0,P153)</f>
        <v>0</v>
      </c>
    </row>
    <row r="376" spans="1:16" ht="12.75">
      <c r="A376" s="1"/>
      <c r="F376" s="6">
        <f>IF(F154&lt;0,0,F154)</f>
        <v>2</v>
      </c>
      <c r="G376" s="6">
        <f>IF(G154&lt;0,0,G154)</f>
        <v>2</v>
      </c>
      <c r="H376" s="6">
        <f>IF(H154&lt;0,0,H154)</f>
        <v>2</v>
      </c>
      <c r="I376" s="6">
        <f>IF(I154&lt;0,0,I154)</f>
        <v>1</v>
      </c>
      <c r="J376" s="6">
        <f>IF(J154&lt;0,0,J154)</f>
        <v>2</v>
      </c>
      <c r="K376" s="6">
        <f>IF(K154&lt;0,0,K154)</f>
        <v>2</v>
      </c>
      <c r="L376" s="6">
        <f>IF(L154&lt;0,0,L154)</f>
        <v>2</v>
      </c>
      <c r="M376" s="6">
        <f>IF(M154&lt;0,0,M154)</f>
        <v>2</v>
      </c>
      <c r="N376" s="6">
        <f>IF(N154&lt;0,0,N154)</f>
        <v>2</v>
      </c>
      <c r="O376" s="6">
        <f>IF(O154&lt;0,0,O154)</f>
        <v>1</v>
      </c>
      <c r="P376" s="6">
        <f>IF(P154&lt;0,0,P154)</f>
        <v>0</v>
      </c>
    </row>
    <row r="377" spans="1:16" ht="12.75">
      <c r="A377" s="1"/>
      <c r="F377" s="6">
        <f>IF(F155&lt;0,0,F155)</f>
        <v>1</v>
      </c>
      <c r="G377" s="6">
        <f>IF(G155&lt;0,0,G155)</f>
        <v>1</v>
      </c>
      <c r="H377" s="6">
        <f>IF(H155&lt;0,0,H155)</f>
        <v>2</v>
      </c>
      <c r="I377" s="6">
        <f>IF(I155&lt;0,0,I155)</f>
        <v>2</v>
      </c>
      <c r="J377" s="6">
        <f>IF(J155&lt;0,0,J155)</f>
        <v>2</v>
      </c>
      <c r="K377" s="6">
        <f>IF(K155&lt;0,0,K155)</f>
        <v>1</v>
      </c>
      <c r="L377" s="6">
        <f>IF(L155&lt;0,0,L155)</f>
        <v>1</v>
      </c>
      <c r="M377" s="6">
        <f>IF(M155&lt;0,0,M155)</f>
        <v>0</v>
      </c>
      <c r="N377" s="6">
        <f>IF(N155&lt;0,0,N155)</f>
        <v>0</v>
      </c>
      <c r="O377" s="6">
        <f>IF(O155&lt;0,0,O155)</f>
        <v>1</v>
      </c>
      <c r="P377" s="6">
        <f>IF(P155&lt;0,0,P155)</f>
        <v>2</v>
      </c>
    </row>
    <row r="378" spans="1:16" ht="12.75">
      <c r="A378" s="1"/>
      <c r="F378" s="6">
        <f>IF(F156&lt;0,0,F156)</f>
        <v>1</v>
      </c>
      <c r="G378" s="6">
        <f>IF(G156&lt;0,0,G156)</f>
        <v>2</v>
      </c>
      <c r="H378" s="6">
        <f>IF(H156&lt;0,0,H156)</f>
        <v>2</v>
      </c>
      <c r="I378" s="6">
        <f>IF(I156&lt;0,0,I156)</f>
        <v>1</v>
      </c>
      <c r="J378" s="6">
        <f>IF(J156&lt;0,0,J156)</f>
        <v>1</v>
      </c>
      <c r="K378" s="6">
        <f>IF(K156&lt;0,0,K156)</f>
        <v>1</v>
      </c>
      <c r="L378" s="6">
        <f>IF(L156&lt;0,0,L156)</f>
        <v>1</v>
      </c>
      <c r="M378" s="6">
        <f>IF(M156&lt;0,0,M156)</f>
        <v>0</v>
      </c>
      <c r="N378" s="6">
        <f>IF(N156&lt;0,0,N156)</f>
        <v>0</v>
      </c>
      <c r="O378" s="6">
        <f>IF(O156&lt;0,0,O156)</f>
        <v>1</v>
      </c>
      <c r="P378" s="6">
        <f>IF(P156&lt;0,0,P156)</f>
        <v>0</v>
      </c>
    </row>
    <row r="379" spans="1:16" ht="12.75">
      <c r="A379" s="1"/>
      <c r="F379" s="6">
        <f>IF(F157&lt;0,0,F157)</f>
        <v>1</v>
      </c>
      <c r="G379" s="6">
        <f>IF(G157&lt;0,0,G157)</f>
        <v>1</v>
      </c>
      <c r="H379" s="6">
        <f>IF(H157&lt;0,0,H157)</f>
        <v>1</v>
      </c>
      <c r="I379" s="6">
        <f>IF(I157&lt;0,0,I157)</f>
        <v>2</v>
      </c>
      <c r="J379" s="6">
        <f>IF(J157&lt;0,0,J157)</f>
        <v>1</v>
      </c>
      <c r="K379" s="6">
        <f>IF(K157&lt;0,0,K157)</f>
        <v>1</v>
      </c>
      <c r="L379" s="6">
        <f>IF(L157&lt;0,0,L157)</f>
        <v>1</v>
      </c>
      <c r="M379" s="6">
        <f>IF(M157&lt;0,0,M157)</f>
        <v>0</v>
      </c>
      <c r="N379" s="6">
        <f>IF(N157&lt;0,0,N157)</f>
        <v>1</v>
      </c>
      <c r="O379" s="6">
        <f>IF(O157&lt;0,0,O157)</f>
        <v>1</v>
      </c>
      <c r="P379" s="6">
        <f>IF(P157&lt;0,0,P157)</f>
        <v>2</v>
      </c>
    </row>
    <row r="380" spans="1:16" ht="12.75">
      <c r="A380" s="1"/>
      <c r="F380" s="6">
        <f>IF(F158&lt;0,0,F158)</f>
        <v>0</v>
      </c>
      <c r="G380" s="6">
        <f>IF(G158&lt;0,0,G158)</f>
        <v>1</v>
      </c>
      <c r="H380" s="6">
        <f>IF(H158&lt;0,0,H158)</f>
        <v>1</v>
      </c>
      <c r="I380" s="6">
        <f>IF(I158&lt;0,0,I158)</f>
        <v>0</v>
      </c>
      <c r="J380" s="6">
        <f>IF(J158&lt;0,0,J158)</f>
        <v>1</v>
      </c>
      <c r="K380" s="6">
        <f>IF(K158&lt;0,0,K158)</f>
        <v>1</v>
      </c>
      <c r="L380" s="6">
        <f>IF(L158&lt;0,0,L158)</f>
        <v>0</v>
      </c>
      <c r="M380" s="6">
        <f>IF(M158&lt;0,0,M158)</f>
        <v>0</v>
      </c>
      <c r="N380" s="6">
        <f>IF(N158&lt;0,0,N158)</f>
        <v>0</v>
      </c>
      <c r="O380" s="6">
        <f>IF(O158&lt;0,0,O158)</f>
        <v>1</v>
      </c>
      <c r="P380" s="6">
        <f>IF(P158&lt;0,0,P158)</f>
        <v>0</v>
      </c>
    </row>
    <row r="381" spans="1:16" ht="12.75">
      <c r="A381" s="1"/>
      <c r="F381" s="6">
        <f>IF(F159&lt;0,0,F159)</f>
        <v>0</v>
      </c>
      <c r="G381" s="6">
        <f>IF(G159&lt;0,0,G159)</f>
        <v>2</v>
      </c>
      <c r="H381" s="6">
        <f>IF(H159&lt;0,0,H159)</f>
        <v>1</v>
      </c>
      <c r="I381" s="6">
        <f>IF(I159&lt;0,0,I159)</f>
        <v>0</v>
      </c>
      <c r="J381" s="6">
        <f>IF(J159&lt;0,0,J159)</f>
        <v>2</v>
      </c>
      <c r="K381" s="6">
        <f>IF(K159&lt;0,0,K159)</f>
        <v>2</v>
      </c>
      <c r="L381" s="6">
        <f>IF(L159&lt;0,0,L159)</f>
        <v>0</v>
      </c>
      <c r="M381" s="6">
        <f>IF(M159&lt;0,0,M159)</f>
        <v>1</v>
      </c>
      <c r="N381" s="6">
        <f>IF(N159&lt;0,0,N159)</f>
        <v>1</v>
      </c>
      <c r="O381" s="6">
        <f>IF(O159&lt;0,0,O159)</f>
        <v>1</v>
      </c>
      <c r="P381" s="6">
        <f>IF(P159&lt;0,0,P159)</f>
        <v>0</v>
      </c>
    </row>
    <row r="382" spans="1:16" ht="12.75">
      <c r="A382" s="1"/>
      <c r="F382" s="6">
        <f>IF(F160&lt;0,0,F160)</f>
        <v>1</v>
      </c>
      <c r="G382" s="6">
        <f>IF(G160&lt;0,0,G160)</f>
        <v>2</v>
      </c>
      <c r="H382" s="6">
        <f>IF(H160&lt;0,0,H160)</f>
        <v>1</v>
      </c>
      <c r="I382" s="6">
        <f>IF(I160&lt;0,0,I160)</f>
        <v>1</v>
      </c>
      <c r="J382" s="6">
        <f>IF(J160&lt;0,0,J160)</f>
        <v>1</v>
      </c>
      <c r="K382" s="6">
        <f>IF(K160&lt;0,0,K160)</f>
        <v>1</v>
      </c>
      <c r="L382" s="6">
        <f>IF(L160&lt;0,0,L160)</f>
        <v>0</v>
      </c>
      <c r="M382" s="6">
        <f>IF(M160&lt;0,0,M160)</f>
        <v>0</v>
      </c>
      <c r="N382" s="6">
        <f>IF(N160&lt;0,0,N160)</f>
        <v>0</v>
      </c>
      <c r="O382" s="6">
        <f>IF(O160&lt;0,0,O160)</f>
        <v>1</v>
      </c>
      <c r="P382" s="6">
        <f>IF(P160&lt;0,0,P160)</f>
        <v>0</v>
      </c>
    </row>
    <row r="383" spans="1:16" ht="12.75">
      <c r="A383" s="1"/>
      <c r="F383" s="6">
        <f>IF(F161&lt;0,0,F161)</f>
        <v>2</v>
      </c>
      <c r="G383" s="6">
        <f>IF(G161&lt;0,0,G161)</f>
        <v>2</v>
      </c>
      <c r="H383" s="6">
        <f>IF(H161&lt;0,0,H161)</f>
        <v>2</v>
      </c>
      <c r="I383" s="6">
        <f>IF(I161&lt;0,0,I161)</f>
        <v>2</v>
      </c>
      <c r="J383" s="6">
        <f>IF(J161&lt;0,0,J161)</f>
        <v>1</v>
      </c>
      <c r="K383" s="6">
        <f>IF(K161&lt;0,0,K161)</f>
        <v>2</v>
      </c>
      <c r="L383" s="6">
        <f>IF(L161&lt;0,0,L161)</f>
        <v>1</v>
      </c>
      <c r="M383" s="6">
        <f>IF(M161&lt;0,0,M161)</f>
        <v>1</v>
      </c>
      <c r="N383" s="6">
        <f>IF(N161&lt;0,0,N161)</f>
        <v>2</v>
      </c>
      <c r="O383" s="6">
        <f>IF(O161&lt;0,0,O161)</f>
        <v>2</v>
      </c>
      <c r="P383" s="6">
        <f>IF(P161&lt;0,0,P161)</f>
        <v>0</v>
      </c>
    </row>
    <row r="384" spans="1:16" ht="12.75">
      <c r="A384" s="1"/>
      <c r="F384" s="6">
        <f>IF(F162&lt;0,0,F162)</f>
        <v>0</v>
      </c>
      <c r="G384" s="6">
        <f>IF(G162&lt;0,0,G162)</f>
        <v>0</v>
      </c>
      <c r="H384" s="6">
        <f>IF(H162&lt;0,0,H162)</f>
        <v>0</v>
      </c>
      <c r="I384" s="6">
        <f>IF(I162&lt;0,0,I162)</f>
        <v>0</v>
      </c>
      <c r="J384" s="6">
        <f>IF(J162&lt;0,0,J162)</f>
        <v>0</v>
      </c>
      <c r="K384" s="6">
        <f>IF(K162&lt;0,0,K162)</f>
        <v>0</v>
      </c>
      <c r="L384" s="6">
        <f>IF(L162&lt;0,0,L162)</f>
        <v>0</v>
      </c>
      <c r="M384" s="6">
        <f>IF(M162&lt;0,0,M162)</f>
        <v>0</v>
      </c>
      <c r="N384" s="6">
        <f>IF(N162&lt;0,0,N162)</f>
        <v>0</v>
      </c>
      <c r="O384" s="6">
        <f>IF(O162&lt;0,0,O162)</f>
        <v>0</v>
      </c>
      <c r="P384" s="6">
        <f>IF(P162&lt;0,0,P162)</f>
        <v>2</v>
      </c>
    </row>
    <row r="385" spans="1:16" ht="12.75">
      <c r="A385" s="1"/>
      <c r="F385" s="6">
        <f>IF(F163&lt;0,0,F163)</f>
        <v>1</v>
      </c>
      <c r="G385" s="6">
        <f>IF(G163&lt;0,0,G163)</f>
        <v>0</v>
      </c>
      <c r="H385" s="6">
        <f>IF(H163&lt;0,0,H163)</f>
        <v>1</v>
      </c>
      <c r="I385" s="6">
        <f>IF(I163&lt;0,0,I163)</f>
        <v>1</v>
      </c>
      <c r="J385" s="6">
        <f>IF(J163&lt;0,0,J163)</f>
        <v>0</v>
      </c>
      <c r="K385" s="6">
        <f>IF(K163&lt;0,0,K163)</f>
        <v>0</v>
      </c>
      <c r="L385" s="6">
        <f>IF(L163&lt;0,0,L163)</f>
        <v>0</v>
      </c>
      <c r="M385" s="6">
        <f>IF(M163&lt;0,0,M163)</f>
        <v>0</v>
      </c>
      <c r="N385" s="6">
        <f>IF(N163&lt;0,0,N163)</f>
        <v>0</v>
      </c>
      <c r="O385" s="6">
        <f>IF(O163&lt;0,0,O163)</f>
        <v>0</v>
      </c>
      <c r="P385" s="6">
        <f>IF(P163&lt;0,0,P163)</f>
        <v>2</v>
      </c>
    </row>
    <row r="386" spans="1:16" ht="12.75">
      <c r="A386" s="1"/>
      <c r="F386" s="6">
        <f>IF(F164&lt;0,0,F164)</f>
        <v>2</v>
      </c>
      <c r="G386" s="6">
        <f>IF(G164&lt;0,0,G164)</f>
        <v>2</v>
      </c>
      <c r="H386" s="6">
        <f>IF(H164&lt;0,0,H164)</f>
        <v>1</v>
      </c>
      <c r="I386" s="6">
        <f>IF(I164&lt;0,0,I164)</f>
        <v>1</v>
      </c>
      <c r="J386" s="6">
        <f>IF(J164&lt;0,0,J164)</f>
        <v>1</v>
      </c>
      <c r="K386" s="6">
        <f>IF(K164&lt;0,0,K164)</f>
        <v>1</v>
      </c>
      <c r="L386" s="6">
        <f>IF(L164&lt;0,0,L164)</f>
        <v>1</v>
      </c>
      <c r="M386" s="6">
        <f>IF(M164&lt;0,0,M164)</f>
        <v>2</v>
      </c>
      <c r="N386" s="6">
        <f>IF(N164&lt;0,0,N164)</f>
        <v>2</v>
      </c>
      <c r="O386" s="6">
        <f>IF(O164&lt;0,0,O164)</f>
        <v>1</v>
      </c>
      <c r="P386" s="6">
        <f>IF(P164&lt;0,0,P164)</f>
        <v>0</v>
      </c>
    </row>
    <row r="387" spans="1:16" ht="12.75">
      <c r="A387" s="1"/>
      <c r="F387" s="6">
        <f>IF(F165&lt;0,0,F165)</f>
        <v>2</v>
      </c>
      <c r="G387" s="6">
        <f>IF(G165&lt;0,0,G165)</f>
        <v>2</v>
      </c>
      <c r="H387" s="6">
        <f>IF(H165&lt;0,0,H165)</f>
        <v>2</v>
      </c>
      <c r="I387" s="6">
        <f>IF(I165&lt;0,0,I165)</f>
        <v>2</v>
      </c>
      <c r="J387" s="6">
        <f>IF(J165&lt;0,0,J165)</f>
        <v>2</v>
      </c>
      <c r="K387" s="6">
        <f>IF(K165&lt;0,0,K165)</f>
        <v>2</v>
      </c>
      <c r="L387" s="6">
        <f>IF(L165&lt;0,0,L165)</f>
        <v>2</v>
      </c>
      <c r="M387" s="6">
        <f>IF(M165&lt;0,0,M165)</f>
        <v>2</v>
      </c>
      <c r="N387" s="6">
        <f>IF(N165&lt;0,0,N165)</f>
        <v>2</v>
      </c>
      <c r="O387" s="6">
        <f>IF(O165&lt;0,0,O165)</f>
        <v>2</v>
      </c>
      <c r="P387" s="6">
        <f>IF(P165&lt;0,0,P165)</f>
        <v>0</v>
      </c>
    </row>
    <row r="388" spans="1:16" ht="12.75">
      <c r="A388" s="1"/>
      <c r="F388" s="6">
        <f>IF(F166&lt;0,0,F166)</f>
        <v>2</v>
      </c>
      <c r="G388" s="6">
        <f>IF(G166&lt;0,0,G166)</f>
        <v>1</v>
      </c>
      <c r="H388" s="6">
        <f>IF(H166&lt;0,0,H166)</f>
        <v>1</v>
      </c>
      <c r="I388" s="6">
        <f>IF(I166&lt;0,0,I166)</f>
        <v>1</v>
      </c>
      <c r="J388" s="6">
        <f>IF(J166&lt;0,0,J166)</f>
        <v>2</v>
      </c>
      <c r="K388" s="6">
        <f>IF(K166&lt;0,0,K166)</f>
        <v>2</v>
      </c>
      <c r="L388" s="6">
        <f>IF(L166&lt;0,0,L166)</f>
        <v>0</v>
      </c>
      <c r="M388" s="6">
        <f>IF(M166&lt;0,0,M166)</f>
        <v>0</v>
      </c>
      <c r="N388" s="6">
        <f>IF(N166&lt;0,0,N166)</f>
        <v>1</v>
      </c>
      <c r="O388" s="6">
        <f>IF(O166&lt;0,0,O166)</f>
        <v>1</v>
      </c>
      <c r="P388" s="6">
        <f>IF(P166&lt;0,0,P166)</f>
        <v>0</v>
      </c>
    </row>
    <row r="389" spans="1:16" ht="12.75">
      <c r="A389" s="1"/>
      <c r="F389" s="6">
        <f>IF(F167&lt;0,0,F167)</f>
        <v>2</v>
      </c>
      <c r="G389" s="6">
        <f>IF(G167&lt;0,0,G167)</f>
        <v>1</v>
      </c>
      <c r="H389" s="6">
        <f>IF(H167&lt;0,0,H167)</f>
        <v>2</v>
      </c>
      <c r="I389" s="6">
        <f>IF(I167&lt;0,0,I167)</f>
        <v>2</v>
      </c>
      <c r="J389" s="6">
        <f>IF(J167&lt;0,0,J167)</f>
        <v>1</v>
      </c>
      <c r="K389" s="6">
        <f>IF(K167&lt;0,0,K167)</f>
        <v>1</v>
      </c>
      <c r="L389" s="6">
        <f>IF(L167&lt;0,0,L167)</f>
        <v>0</v>
      </c>
      <c r="M389" s="6">
        <f>IF(M167&lt;0,0,M167)</f>
        <v>1</v>
      </c>
      <c r="N389" s="6">
        <f>IF(N167&lt;0,0,N167)</f>
        <v>2</v>
      </c>
      <c r="O389" s="6">
        <f>IF(O167&lt;0,0,O167)</f>
        <v>1</v>
      </c>
      <c r="P389" s="6">
        <f>IF(P167&lt;0,0,P167)</f>
        <v>0</v>
      </c>
    </row>
    <row r="390" spans="1:16" ht="12.75">
      <c r="A390" s="1"/>
      <c r="F390" s="6">
        <f>IF(F168&lt;0,0,F168)</f>
        <v>0</v>
      </c>
      <c r="G390" s="6">
        <f>IF(G168&lt;0,0,G168)</f>
        <v>0</v>
      </c>
      <c r="H390" s="6">
        <f>IF(H168&lt;0,0,H168)</f>
        <v>2</v>
      </c>
      <c r="I390" s="6">
        <f>IF(I168&lt;0,0,I168)</f>
        <v>0</v>
      </c>
      <c r="J390" s="6">
        <f>IF(J168&lt;0,0,J168)</f>
        <v>1</v>
      </c>
      <c r="K390" s="6">
        <f>IF(K168&lt;0,0,K168)</f>
        <v>0</v>
      </c>
      <c r="L390" s="6">
        <f>IF(L168&lt;0,0,L168)</f>
        <v>0</v>
      </c>
      <c r="M390" s="6">
        <f>IF(M168&lt;0,0,M168)</f>
        <v>0</v>
      </c>
      <c r="N390" s="6">
        <f>IF(N168&lt;0,0,N168)</f>
        <v>0</v>
      </c>
      <c r="O390" s="6">
        <f>IF(O168&lt;0,0,O168)</f>
        <v>0</v>
      </c>
      <c r="P390" s="6">
        <f>IF(P168&lt;0,0,P168)</f>
        <v>0</v>
      </c>
    </row>
    <row r="391" spans="1:16" ht="12.75">
      <c r="A391" s="1"/>
      <c r="F391" s="6">
        <f>IF(F169&lt;0,0,F169)</f>
        <v>2</v>
      </c>
      <c r="G391" s="6">
        <f>IF(G169&lt;0,0,G169)</f>
        <v>2</v>
      </c>
      <c r="H391" s="6">
        <f>IF(H169&lt;0,0,H169)</f>
        <v>2</v>
      </c>
      <c r="I391" s="6">
        <f>IF(I169&lt;0,0,I169)</f>
        <v>2</v>
      </c>
      <c r="J391" s="6">
        <f>IF(J169&lt;0,0,J169)</f>
        <v>0</v>
      </c>
      <c r="K391" s="6">
        <f>IF(K169&lt;0,0,K169)</f>
        <v>0</v>
      </c>
      <c r="L391" s="6">
        <f>IF(L169&lt;0,0,L169)</f>
        <v>2</v>
      </c>
      <c r="M391" s="6">
        <f>IF(M169&lt;0,0,M169)</f>
        <v>0</v>
      </c>
      <c r="N391" s="6">
        <f>IF(N169&lt;0,0,N169)</f>
        <v>2</v>
      </c>
      <c r="O391" s="6">
        <f>IF(O169&lt;0,0,O169)</f>
        <v>0</v>
      </c>
      <c r="P391" s="6">
        <f>IF(P169&lt;0,0,P169)</f>
        <v>0</v>
      </c>
    </row>
    <row r="392" spans="1:16" ht="12.75">
      <c r="A392" s="1"/>
      <c r="F392" s="6">
        <f>IF(F170&lt;0,0,F170)</f>
        <v>2</v>
      </c>
      <c r="G392" s="6">
        <f>IF(G170&lt;0,0,G170)</f>
        <v>2</v>
      </c>
      <c r="H392" s="6">
        <f>IF(H170&lt;0,0,H170)</f>
        <v>2</v>
      </c>
      <c r="I392" s="6">
        <f>IF(I170&lt;0,0,I170)</f>
        <v>1</v>
      </c>
      <c r="J392" s="6">
        <f>IF(J170&lt;0,0,J170)</f>
        <v>1</v>
      </c>
      <c r="K392" s="6">
        <f>IF(K170&lt;0,0,K170)</f>
        <v>1</v>
      </c>
      <c r="L392" s="6">
        <f>IF(L170&lt;0,0,L170)</f>
        <v>0</v>
      </c>
      <c r="M392" s="6">
        <f>IF(M170&lt;0,0,M170)</f>
        <v>0</v>
      </c>
      <c r="N392" s="6">
        <f>IF(N170&lt;0,0,N170)</f>
        <v>1</v>
      </c>
      <c r="O392" s="6">
        <f>IF(O170&lt;0,0,O170)</f>
        <v>1</v>
      </c>
      <c r="P392" s="6">
        <f>IF(P170&lt;0,0,P170)</f>
        <v>0</v>
      </c>
    </row>
    <row r="393" spans="1:16" ht="12.75">
      <c r="A393" s="1"/>
      <c r="F393" s="6">
        <f>IF(F171&lt;0,0,F171)</f>
        <v>1</v>
      </c>
      <c r="G393" s="6">
        <f>IF(G171&lt;0,0,G171)</f>
        <v>0</v>
      </c>
      <c r="H393" s="6">
        <f>IF(H171&lt;0,0,H171)</f>
        <v>1</v>
      </c>
      <c r="I393" s="6">
        <f>IF(I171&lt;0,0,I171)</f>
        <v>2</v>
      </c>
      <c r="J393" s="6">
        <f>IF(J171&lt;0,0,J171)</f>
        <v>1</v>
      </c>
      <c r="K393" s="6">
        <f>IF(K171&lt;0,0,K171)</f>
        <v>2</v>
      </c>
      <c r="L393" s="6">
        <f>IF(L171&lt;0,0,L171)</f>
        <v>0</v>
      </c>
      <c r="M393" s="6">
        <f>IF(M171&lt;0,0,M171)</f>
        <v>0</v>
      </c>
      <c r="N393" s="6">
        <f>IF(N171&lt;0,0,N171)</f>
        <v>1</v>
      </c>
      <c r="O393" s="6">
        <f>IF(O171&lt;0,0,O171)</f>
        <v>0</v>
      </c>
      <c r="P393" s="6">
        <f>IF(P171&lt;0,0,P171)</f>
        <v>0</v>
      </c>
    </row>
    <row r="394" spans="1:16" ht="12.75">
      <c r="A394" s="1"/>
      <c r="F394" s="6">
        <f>IF(F172&lt;0,0,F172)</f>
        <v>2</v>
      </c>
      <c r="G394" s="6">
        <f>IF(G172&lt;0,0,G172)</f>
        <v>1</v>
      </c>
      <c r="H394" s="6">
        <f>IF(H172&lt;0,0,H172)</f>
        <v>2</v>
      </c>
      <c r="I394" s="6">
        <f>IF(I172&lt;0,0,I172)</f>
        <v>1</v>
      </c>
      <c r="J394" s="6">
        <f>IF(J172&lt;0,0,J172)</f>
        <v>1</v>
      </c>
      <c r="K394" s="6">
        <f>IF(K172&lt;0,0,K172)</f>
        <v>2</v>
      </c>
      <c r="L394" s="6">
        <f>IF(L172&lt;0,0,L172)</f>
        <v>0</v>
      </c>
      <c r="M394" s="6">
        <f>IF(M172&lt;0,0,M172)</f>
        <v>0</v>
      </c>
      <c r="N394" s="6">
        <f>IF(N172&lt;0,0,N172)</f>
        <v>1</v>
      </c>
      <c r="O394" s="6">
        <f>IF(O172&lt;0,0,O172)</f>
        <v>0</v>
      </c>
      <c r="P394" s="6">
        <f>IF(P172&lt;0,0,P172)</f>
        <v>0</v>
      </c>
    </row>
    <row r="395" spans="1:16" ht="12.75">
      <c r="A395" s="1"/>
      <c r="F395" s="6">
        <f>IF(F173&lt;0,0,F173)</f>
        <v>1</v>
      </c>
      <c r="G395" s="6">
        <f>IF(G173&lt;0,0,G173)</f>
        <v>0</v>
      </c>
      <c r="H395" s="6">
        <f>IF(H173&lt;0,0,H173)</f>
        <v>1</v>
      </c>
      <c r="I395" s="6">
        <f>IF(I173&lt;0,0,I173)</f>
        <v>0</v>
      </c>
      <c r="J395" s="6">
        <f>IF(J173&lt;0,0,J173)</f>
        <v>1</v>
      </c>
      <c r="K395" s="6">
        <f>IF(K173&lt;0,0,K173)</f>
        <v>1</v>
      </c>
      <c r="L395" s="6">
        <f>IF(L173&lt;0,0,L173)</f>
        <v>0</v>
      </c>
      <c r="M395" s="6">
        <f>IF(M173&lt;0,0,M173)</f>
        <v>0</v>
      </c>
      <c r="N395" s="6">
        <f>IF(N173&lt;0,0,N173)</f>
        <v>1</v>
      </c>
      <c r="O395" s="6">
        <f>IF(O173&lt;0,0,O173)</f>
        <v>0</v>
      </c>
      <c r="P395" s="6">
        <f>IF(P173&lt;0,0,P173)</f>
        <v>0</v>
      </c>
    </row>
    <row r="396" spans="1:16" ht="12.75">
      <c r="A396" s="1"/>
      <c r="F396" s="6">
        <f>IF(F174&lt;0,0,F174)</f>
        <v>0</v>
      </c>
      <c r="G396" s="6">
        <f>IF(G174&lt;0,0,G174)</f>
        <v>2</v>
      </c>
      <c r="H396" s="6">
        <f>IF(H174&lt;0,0,H174)</f>
        <v>1</v>
      </c>
      <c r="I396" s="6">
        <f>IF(I174&lt;0,0,I174)</f>
        <v>1</v>
      </c>
      <c r="J396" s="6">
        <f>IF(J174&lt;0,0,J174)</f>
        <v>0</v>
      </c>
      <c r="K396" s="6">
        <f>IF(K174&lt;0,0,K174)</f>
        <v>0</v>
      </c>
      <c r="L396" s="6">
        <f>IF(L174&lt;0,0,L174)</f>
        <v>1</v>
      </c>
      <c r="M396" s="6">
        <f>IF(M174&lt;0,0,M174)</f>
        <v>1</v>
      </c>
      <c r="N396" s="6">
        <f>IF(N174&lt;0,0,N174)</f>
        <v>1</v>
      </c>
      <c r="O396" s="6">
        <f>IF(O174&lt;0,0,O174)</f>
        <v>0</v>
      </c>
      <c r="P396" s="6">
        <f>IF(P174&lt;0,0,P174)</f>
        <v>0</v>
      </c>
    </row>
    <row r="397" spans="1:16" ht="12.75">
      <c r="A397" s="1"/>
      <c r="F397" s="6">
        <f>IF(F175&lt;0,0,F175)</f>
        <v>0</v>
      </c>
      <c r="G397" s="6">
        <f>IF(G175&lt;0,0,G175)</f>
        <v>1</v>
      </c>
      <c r="H397" s="6">
        <f>IF(H175&lt;0,0,H175)</f>
        <v>1</v>
      </c>
      <c r="I397" s="6">
        <f>IF(I175&lt;0,0,I175)</f>
        <v>1</v>
      </c>
      <c r="J397" s="6">
        <f>IF(J175&lt;0,0,J175)</f>
        <v>2</v>
      </c>
      <c r="K397" s="6">
        <f>IF(K175&lt;0,0,K175)</f>
        <v>1</v>
      </c>
      <c r="L397" s="6">
        <f>IF(L175&lt;0,0,L175)</f>
        <v>1</v>
      </c>
      <c r="M397" s="6">
        <f>IF(M175&lt;0,0,M175)</f>
        <v>0</v>
      </c>
      <c r="N397" s="6">
        <f>IF(N175&lt;0,0,N175)</f>
        <v>0</v>
      </c>
      <c r="O397" s="6">
        <f>IF(O175&lt;0,0,O175)</f>
        <v>0</v>
      </c>
      <c r="P397" s="6">
        <f>IF(P175&lt;0,0,P175)</f>
        <v>0</v>
      </c>
    </row>
    <row r="398" spans="1:16" ht="12.75">
      <c r="A398" s="1"/>
      <c r="F398" s="6">
        <f>IF(F176&lt;0,0,F176)</f>
        <v>1</v>
      </c>
      <c r="G398" s="6">
        <f>IF(G176&lt;0,0,G176)</f>
        <v>1</v>
      </c>
      <c r="H398" s="6">
        <f>IF(H176&lt;0,0,H176)</f>
        <v>2</v>
      </c>
      <c r="I398" s="6">
        <f>IF(I176&lt;0,0,I176)</f>
        <v>2</v>
      </c>
      <c r="J398" s="6">
        <f>IF(J176&lt;0,0,J176)</f>
        <v>2</v>
      </c>
      <c r="K398" s="6">
        <f>IF(K176&lt;0,0,K176)</f>
        <v>2</v>
      </c>
      <c r="L398" s="6">
        <f>IF(L176&lt;0,0,L176)</f>
        <v>1</v>
      </c>
      <c r="M398" s="6">
        <f>IF(M176&lt;0,0,M176)</f>
        <v>1</v>
      </c>
      <c r="N398" s="6">
        <f>IF(N176&lt;0,0,N176)</f>
        <v>2</v>
      </c>
      <c r="O398" s="6">
        <f>IF(O176&lt;0,0,O176)</f>
        <v>2</v>
      </c>
      <c r="P398" s="6">
        <f>IF(P176&lt;0,0,P176)</f>
        <v>0</v>
      </c>
    </row>
    <row r="399" spans="1:16" ht="12.75">
      <c r="A399" s="1"/>
      <c r="F399" s="6">
        <f>IF(F177&lt;0,0,F177)</f>
        <v>0</v>
      </c>
      <c r="G399" s="6">
        <f>IF(G177&lt;0,0,G177)</f>
        <v>0</v>
      </c>
      <c r="H399" s="6">
        <f>IF(H177&lt;0,0,H177)</f>
        <v>1</v>
      </c>
      <c r="I399" s="6">
        <f>IF(I177&lt;0,0,I177)</f>
        <v>0</v>
      </c>
      <c r="J399" s="6">
        <f>IF(J177&lt;0,0,J177)</f>
        <v>1</v>
      </c>
      <c r="K399" s="6">
        <f>IF(K177&lt;0,0,K177)</f>
        <v>1</v>
      </c>
      <c r="L399" s="6">
        <f>IF(L177&lt;0,0,L177)</f>
        <v>0</v>
      </c>
      <c r="M399" s="6">
        <f>IF(M177&lt;0,0,M177)</f>
        <v>0</v>
      </c>
      <c r="N399" s="6">
        <f>IF(N177&lt;0,0,N177)</f>
        <v>0</v>
      </c>
      <c r="O399" s="6">
        <f>IF(O177&lt;0,0,O177)</f>
        <v>1</v>
      </c>
      <c r="P399" s="6">
        <f>IF(P177&lt;0,0,P177)</f>
        <v>0</v>
      </c>
    </row>
    <row r="400" spans="1:16" ht="12.75">
      <c r="A400" s="1"/>
      <c r="F400" s="6">
        <f>IF(F178&lt;0,0,F178)</f>
        <v>2</v>
      </c>
      <c r="G400" s="6">
        <f>IF(G178&lt;0,0,G178)</f>
        <v>1</v>
      </c>
      <c r="H400" s="6">
        <f>IF(H178&lt;0,0,H178)</f>
        <v>0</v>
      </c>
      <c r="I400" s="6">
        <f>IF(I178&lt;0,0,I178)</f>
        <v>1</v>
      </c>
      <c r="J400" s="6">
        <f>IF(J178&lt;0,0,J178)</f>
        <v>1</v>
      </c>
      <c r="K400" s="6">
        <f>IF(K178&lt;0,0,K178)</f>
        <v>2</v>
      </c>
      <c r="L400" s="6">
        <f>IF(L178&lt;0,0,L178)</f>
        <v>0</v>
      </c>
      <c r="M400" s="6">
        <f>IF(M178&lt;0,0,M178)</f>
        <v>0</v>
      </c>
      <c r="N400" s="6">
        <f>IF(N178&lt;0,0,N178)</f>
        <v>0</v>
      </c>
      <c r="O400" s="6">
        <f>IF(O178&lt;0,0,O178)</f>
        <v>1</v>
      </c>
      <c r="P400" s="6">
        <f>IF(P178&lt;0,0,P178)</f>
        <v>0</v>
      </c>
    </row>
    <row r="401" spans="1:16" ht="12.75">
      <c r="A401" s="1"/>
      <c r="F401" s="6">
        <f>IF(F179&lt;0,0,F179)</f>
        <v>2</v>
      </c>
      <c r="G401" s="6">
        <f>IF(G179&lt;0,0,G179)</f>
        <v>2</v>
      </c>
      <c r="H401" s="6">
        <f>IF(H179&lt;0,0,H179)</f>
        <v>1</v>
      </c>
      <c r="I401" s="6">
        <f>IF(I179&lt;0,0,I179)</f>
        <v>0</v>
      </c>
      <c r="J401" s="6">
        <f>IF(J179&lt;0,0,J179)</f>
        <v>2</v>
      </c>
      <c r="K401" s="6">
        <f>IF(K179&lt;0,0,K179)</f>
        <v>2</v>
      </c>
      <c r="L401" s="6">
        <f>IF(L179&lt;0,0,L179)</f>
        <v>1</v>
      </c>
      <c r="M401" s="6">
        <f>IF(M179&lt;0,0,M179)</f>
        <v>1</v>
      </c>
      <c r="N401" s="6">
        <f>IF(N179&lt;0,0,N179)</f>
        <v>2</v>
      </c>
      <c r="O401" s="6">
        <f>IF(O179&lt;0,0,O179)</f>
        <v>2</v>
      </c>
      <c r="P401" s="6">
        <f>IF(P179&lt;0,0,P179)</f>
        <v>0</v>
      </c>
    </row>
    <row r="402" spans="1:16" ht="12.75">
      <c r="A402" s="1"/>
      <c r="F402" s="6">
        <f>IF(F180&lt;0,0,F180)</f>
        <v>0</v>
      </c>
      <c r="G402" s="6">
        <f>IF(G180&lt;0,0,G180)</f>
        <v>2</v>
      </c>
      <c r="H402" s="6">
        <f>IF(H180&lt;0,0,H180)</f>
        <v>2</v>
      </c>
      <c r="I402" s="6">
        <f>IF(I180&lt;0,0,I180)</f>
        <v>2</v>
      </c>
      <c r="J402" s="6">
        <f>IF(J180&lt;0,0,J180)</f>
        <v>0</v>
      </c>
      <c r="K402" s="6">
        <f>IF(K180&lt;0,0,K180)</f>
        <v>0</v>
      </c>
      <c r="L402" s="6">
        <f>IF(L180&lt;0,0,L180)</f>
        <v>0</v>
      </c>
      <c r="M402" s="6">
        <f>IF(M180&lt;0,0,M180)</f>
        <v>0</v>
      </c>
      <c r="N402" s="6">
        <f>IF(N180&lt;0,0,N180)</f>
        <v>0</v>
      </c>
      <c r="O402" s="6">
        <f>IF(O180&lt;0,0,O180)</f>
        <v>0</v>
      </c>
      <c r="P402" s="6">
        <f>IF(P180&lt;0,0,P180)</f>
        <v>0</v>
      </c>
    </row>
    <row r="403" spans="1:16" ht="12.75">
      <c r="A403" s="1"/>
      <c r="F403" s="6">
        <f>IF(F181&lt;0,0,F181)</f>
        <v>0</v>
      </c>
      <c r="G403" s="6">
        <f>IF(G181&lt;0,0,G181)</f>
        <v>1</v>
      </c>
      <c r="H403" s="6">
        <f>IF(H181&lt;0,0,H181)</f>
        <v>2</v>
      </c>
      <c r="I403" s="6">
        <f>IF(I181&lt;0,0,I181)</f>
        <v>1</v>
      </c>
      <c r="J403" s="6">
        <f>IF(J181&lt;0,0,J181)</f>
        <v>0</v>
      </c>
      <c r="K403" s="6">
        <f>IF(K181&lt;0,0,K181)</f>
        <v>1</v>
      </c>
      <c r="L403" s="6">
        <f>IF(L181&lt;0,0,L181)</f>
        <v>1</v>
      </c>
      <c r="M403" s="6">
        <f>IF(M181&lt;0,0,M181)</f>
        <v>1</v>
      </c>
      <c r="N403" s="6">
        <f>IF(N181&lt;0,0,N181)</f>
        <v>1</v>
      </c>
      <c r="O403" s="6">
        <f>IF(O181&lt;0,0,O181)</f>
        <v>0</v>
      </c>
      <c r="P403" s="6">
        <f>IF(P181&lt;0,0,P181)</f>
        <v>0</v>
      </c>
    </row>
    <row r="404" spans="1:16" ht="12.75">
      <c r="A404" s="1"/>
      <c r="F404" s="6">
        <f>IF(F182&lt;0,0,F182)</f>
        <v>1</v>
      </c>
      <c r="G404" s="6">
        <f>IF(G182&lt;0,0,G182)</f>
        <v>2</v>
      </c>
      <c r="H404" s="6">
        <f>IF(H182&lt;0,0,H182)</f>
        <v>2</v>
      </c>
      <c r="I404" s="6">
        <f>IF(I182&lt;0,0,I182)</f>
        <v>2</v>
      </c>
      <c r="J404" s="6">
        <f>IF(J182&lt;0,0,J182)</f>
        <v>1</v>
      </c>
      <c r="K404" s="6">
        <f>IF(K182&lt;0,0,K182)</f>
        <v>2</v>
      </c>
      <c r="L404" s="6">
        <f>IF(L182&lt;0,0,L182)</f>
        <v>1</v>
      </c>
      <c r="M404" s="6">
        <f>IF(M182&lt;0,0,M182)</f>
        <v>1</v>
      </c>
      <c r="N404" s="6">
        <f>IF(N182&lt;0,0,N182)</f>
        <v>1</v>
      </c>
      <c r="O404" s="6">
        <f>IF(O182&lt;0,0,O182)</f>
        <v>1</v>
      </c>
      <c r="P404" s="6">
        <f>IF(P182&lt;0,0,P182)</f>
        <v>0</v>
      </c>
    </row>
    <row r="405" spans="1:16" ht="12.75">
      <c r="A405" s="1"/>
      <c r="F405" s="6">
        <f>IF(F183&lt;0,0,F183)</f>
        <v>2</v>
      </c>
      <c r="G405" s="6">
        <f>IF(G183&lt;0,0,G183)</f>
        <v>1</v>
      </c>
      <c r="H405" s="6">
        <f>IF(H183&lt;0,0,H183)</f>
        <v>0</v>
      </c>
      <c r="I405" s="6">
        <f>IF(I183&lt;0,0,I183)</f>
        <v>2</v>
      </c>
      <c r="J405" s="6">
        <f>IF(J183&lt;0,0,J183)</f>
        <v>1</v>
      </c>
      <c r="K405" s="6">
        <f>IF(K183&lt;0,0,K183)</f>
        <v>0</v>
      </c>
      <c r="L405" s="6">
        <f>IF(L183&lt;0,0,L183)</f>
        <v>2</v>
      </c>
      <c r="M405" s="6">
        <f>IF(M183&lt;0,0,M183)</f>
        <v>1</v>
      </c>
      <c r="N405" s="6">
        <f>IF(N183&lt;0,0,N183)</f>
        <v>2</v>
      </c>
      <c r="O405" s="6">
        <f>IF(O183&lt;0,0,O183)</f>
        <v>1</v>
      </c>
      <c r="P405" s="6">
        <f>IF(P183&lt;0,0,P183)</f>
        <v>0</v>
      </c>
    </row>
    <row r="406" spans="1:16" ht="12.75">
      <c r="A406" s="1"/>
      <c r="F406" s="6">
        <f>IF(F184&lt;0,0,F184)</f>
        <v>1</v>
      </c>
      <c r="G406" s="6">
        <f>IF(G184&lt;0,0,G184)</f>
        <v>2</v>
      </c>
      <c r="H406" s="6">
        <f>IF(H184&lt;0,0,H184)</f>
        <v>1</v>
      </c>
      <c r="I406" s="6">
        <f>IF(I184&lt;0,0,I184)</f>
        <v>1</v>
      </c>
      <c r="J406" s="6">
        <f>IF(J184&lt;0,0,J184)</f>
        <v>1</v>
      </c>
      <c r="K406" s="6">
        <f>IF(K184&lt;0,0,K184)</f>
        <v>2</v>
      </c>
      <c r="L406" s="6">
        <f>IF(L184&lt;0,0,L184)</f>
        <v>1</v>
      </c>
      <c r="M406" s="6">
        <f>IF(M184&lt;0,0,M184)</f>
        <v>1</v>
      </c>
      <c r="N406" s="6">
        <f>IF(N184&lt;0,0,N184)</f>
        <v>1</v>
      </c>
      <c r="O406" s="6">
        <f>IF(O184&lt;0,0,O184)</f>
        <v>1</v>
      </c>
      <c r="P406" s="6">
        <f>IF(P184&lt;0,0,P184)</f>
        <v>0</v>
      </c>
    </row>
    <row r="407" spans="1:16" ht="12.75">
      <c r="A407" s="1"/>
      <c r="F407" s="6">
        <f>IF(F185&lt;0,0,F185)</f>
        <v>2</v>
      </c>
      <c r="G407" s="6">
        <f>IF(G185&lt;0,0,G185)</f>
        <v>2</v>
      </c>
      <c r="H407" s="6">
        <f>IF(H185&lt;0,0,H185)</f>
        <v>2</v>
      </c>
      <c r="I407" s="6">
        <f>IF(I185&lt;0,0,I185)</f>
        <v>0</v>
      </c>
      <c r="J407" s="6">
        <f>IF(J185&lt;0,0,J185)</f>
        <v>0</v>
      </c>
      <c r="K407" s="6">
        <f>IF(K185&lt;0,0,K185)</f>
        <v>2</v>
      </c>
      <c r="L407" s="6">
        <f>IF(L185&lt;0,0,L185)</f>
        <v>1</v>
      </c>
      <c r="M407" s="6">
        <f>IF(M185&lt;0,0,M185)</f>
        <v>0</v>
      </c>
      <c r="N407" s="6">
        <f>IF(N185&lt;0,0,N185)</f>
        <v>2</v>
      </c>
      <c r="O407" s="6">
        <f>IF(O185&lt;0,0,O185)</f>
        <v>1</v>
      </c>
      <c r="P407" s="6">
        <f>IF(P185&lt;0,0,P185)</f>
        <v>2</v>
      </c>
    </row>
    <row r="408" spans="1:16" ht="12.75">
      <c r="A408" s="1"/>
      <c r="F408" s="6">
        <f>IF(F186&lt;0,0,F186)</f>
        <v>1</v>
      </c>
      <c r="G408" s="6">
        <f>IF(G186&lt;0,0,G186)</f>
        <v>2</v>
      </c>
      <c r="H408" s="6">
        <f>IF(H186&lt;0,0,H186)</f>
        <v>1</v>
      </c>
      <c r="I408" s="6">
        <f>IF(I186&lt;0,0,I186)</f>
        <v>0</v>
      </c>
      <c r="J408" s="6">
        <f>IF(J186&lt;0,0,J186)</f>
        <v>1</v>
      </c>
      <c r="K408" s="6">
        <f>IF(K186&lt;0,0,K186)</f>
        <v>2</v>
      </c>
      <c r="L408" s="6">
        <f>IF(L186&lt;0,0,L186)</f>
        <v>0</v>
      </c>
      <c r="M408" s="6">
        <f>IF(M186&lt;0,0,M186)</f>
        <v>0</v>
      </c>
      <c r="N408" s="6">
        <f>IF(N186&lt;0,0,N186)</f>
        <v>0</v>
      </c>
      <c r="O408" s="6">
        <f>IF(O186&lt;0,0,O186)</f>
        <v>1</v>
      </c>
      <c r="P408" s="6">
        <f>IF(P186&lt;0,0,P186)</f>
        <v>0</v>
      </c>
    </row>
    <row r="409" spans="1:16" ht="12.75">
      <c r="A409" s="1"/>
      <c r="F409" s="6">
        <f>IF(F187&lt;0,0,F187)</f>
        <v>1</v>
      </c>
      <c r="G409" s="6">
        <f>IF(G187&lt;0,0,G187)</f>
        <v>1</v>
      </c>
      <c r="H409" s="6">
        <f>IF(H187&lt;0,0,H187)</f>
        <v>0</v>
      </c>
      <c r="I409" s="6">
        <f>IF(I187&lt;0,0,I187)</f>
        <v>0</v>
      </c>
      <c r="J409" s="6">
        <f>IF(J187&lt;0,0,J187)</f>
        <v>2</v>
      </c>
      <c r="K409" s="6">
        <f>IF(K187&lt;0,0,K187)</f>
        <v>1</v>
      </c>
      <c r="L409" s="6">
        <f>IF(L187&lt;0,0,L187)</f>
        <v>0</v>
      </c>
      <c r="M409" s="6">
        <f>IF(M187&lt;0,0,M187)</f>
        <v>0</v>
      </c>
      <c r="N409" s="6">
        <f>IF(N187&lt;0,0,N187)</f>
        <v>0</v>
      </c>
      <c r="O409" s="6">
        <f>IF(O187&lt;0,0,O187)</f>
        <v>2</v>
      </c>
      <c r="P409" s="6">
        <f>IF(P187&lt;0,0,P187)</f>
        <v>0</v>
      </c>
    </row>
    <row r="410" spans="1:16" ht="12.75">
      <c r="A410" s="1"/>
      <c r="F410" s="6">
        <f>IF(F188&lt;0,0,F188)</f>
        <v>1</v>
      </c>
      <c r="G410" s="6">
        <f>IF(G188&lt;0,0,G188)</f>
        <v>1</v>
      </c>
      <c r="H410" s="6">
        <f>IF(H188&lt;0,0,H188)</f>
        <v>1</v>
      </c>
      <c r="I410" s="6">
        <f>IF(I188&lt;0,0,I188)</f>
        <v>2</v>
      </c>
      <c r="J410" s="6">
        <f>IF(J188&lt;0,0,J188)</f>
        <v>2</v>
      </c>
      <c r="K410" s="6">
        <f>IF(K188&lt;0,0,K188)</f>
        <v>2</v>
      </c>
      <c r="L410" s="6">
        <f>IF(L188&lt;0,0,L188)</f>
        <v>1</v>
      </c>
      <c r="M410" s="6">
        <f>IF(M188&lt;0,0,M188)</f>
        <v>1</v>
      </c>
      <c r="N410" s="6">
        <f>IF(N188&lt;0,0,N188)</f>
        <v>2</v>
      </c>
      <c r="O410" s="6">
        <f>IF(O188&lt;0,0,O188)</f>
        <v>1</v>
      </c>
      <c r="P410" s="6">
        <f>IF(P188&lt;0,0,P188)</f>
        <v>0</v>
      </c>
    </row>
    <row r="411" spans="1:16" ht="12.75">
      <c r="A411" s="1"/>
      <c r="F411" s="6">
        <f>IF(F189&lt;0,0,F189)</f>
        <v>2</v>
      </c>
      <c r="G411" s="6">
        <f>IF(G189&lt;0,0,G189)</f>
        <v>2</v>
      </c>
      <c r="H411" s="6">
        <f>IF(H189&lt;0,0,H189)</f>
        <v>2</v>
      </c>
      <c r="I411" s="6">
        <f>IF(I189&lt;0,0,I189)</f>
        <v>0</v>
      </c>
      <c r="J411" s="6">
        <f>IF(J189&lt;0,0,J189)</f>
        <v>1</v>
      </c>
      <c r="K411" s="6">
        <f>IF(K189&lt;0,0,K189)</f>
        <v>2</v>
      </c>
      <c r="L411" s="6">
        <f>IF(L189&lt;0,0,L189)</f>
        <v>1</v>
      </c>
      <c r="M411" s="6">
        <f>IF(M189&lt;0,0,M189)</f>
        <v>0</v>
      </c>
      <c r="N411" s="6">
        <f>IF(N189&lt;0,0,N189)</f>
        <v>1</v>
      </c>
      <c r="O411" s="6">
        <f>IF(O189&lt;0,0,O189)</f>
        <v>0</v>
      </c>
      <c r="P411" s="6">
        <f>IF(P189&lt;0,0,P189)</f>
        <v>0</v>
      </c>
    </row>
    <row r="412" spans="1:16" ht="12.75">
      <c r="A412" s="1"/>
      <c r="F412" s="6">
        <f>IF(F190&lt;0,0,F190)</f>
        <v>1</v>
      </c>
      <c r="G412" s="6">
        <f>IF(G190&lt;0,0,G190)</f>
        <v>1</v>
      </c>
      <c r="H412" s="6">
        <f>IF(H190&lt;0,0,H190)</f>
        <v>1</v>
      </c>
      <c r="I412" s="6">
        <f>IF(I190&lt;0,0,I190)</f>
        <v>2</v>
      </c>
      <c r="J412" s="6">
        <f>IF(J190&lt;0,0,J190)</f>
        <v>2</v>
      </c>
      <c r="K412" s="6">
        <f>IF(K190&lt;0,0,K190)</f>
        <v>2</v>
      </c>
      <c r="L412" s="6">
        <f>IF(L190&lt;0,0,L190)</f>
        <v>1</v>
      </c>
      <c r="M412" s="6">
        <f>IF(M190&lt;0,0,M190)</f>
        <v>1</v>
      </c>
      <c r="N412" s="6">
        <f>IF(N190&lt;0,0,N190)</f>
        <v>2</v>
      </c>
      <c r="O412" s="6">
        <f>IF(O190&lt;0,0,O190)</f>
        <v>2</v>
      </c>
      <c r="P412" s="6">
        <f>IF(P190&lt;0,0,P190)</f>
        <v>0</v>
      </c>
    </row>
    <row r="413" spans="1:16" ht="12.75">
      <c r="A413" s="1"/>
      <c r="F413" s="6">
        <f>IF(F191&lt;0,0,F191)</f>
        <v>2</v>
      </c>
      <c r="G413" s="6">
        <f>IF(G191&lt;0,0,G191)</f>
        <v>2</v>
      </c>
      <c r="H413" s="6">
        <f>IF(H191&lt;0,0,H191)</f>
        <v>2</v>
      </c>
      <c r="I413" s="6">
        <f>IF(I191&lt;0,0,I191)</f>
        <v>2</v>
      </c>
      <c r="J413" s="6">
        <f>IF(J191&lt;0,0,J191)</f>
        <v>1</v>
      </c>
      <c r="K413" s="6">
        <f>IF(K191&lt;0,0,K191)</f>
        <v>1</v>
      </c>
      <c r="L413" s="6">
        <f>IF(L191&lt;0,0,L191)</f>
        <v>2</v>
      </c>
      <c r="M413" s="6">
        <f>IF(M191&lt;0,0,M191)</f>
        <v>1</v>
      </c>
      <c r="N413" s="6">
        <f>IF(N191&lt;0,0,N191)</f>
        <v>1</v>
      </c>
      <c r="O413" s="6">
        <f>IF(O191&lt;0,0,O191)</f>
        <v>1</v>
      </c>
      <c r="P413" s="6">
        <f>IF(P191&lt;0,0,P191)</f>
        <v>2</v>
      </c>
    </row>
    <row r="414" spans="1:16" ht="12.75">
      <c r="A414" s="1"/>
      <c r="F414" s="6">
        <f>IF(F192&lt;0,0,F192)</f>
        <v>1</v>
      </c>
      <c r="G414" s="6">
        <f>IF(G192&lt;0,0,G192)</f>
        <v>1</v>
      </c>
      <c r="H414" s="6">
        <f>IF(H192&lt;0,0,H192)</f>
        <v>2</v>
      </c>
      <c r="I414" s="6">
        <f>IF(I192&lt;0,0,I192)</f>
        <v>2</v>
      </c>
      <c r="J414" s="6">
        <f>IF(J192&lt;0,0,J192)</f>
        <v>1</v>
      </c>
      <c r="K414" s="6">
        <f>IF(K192&lt;0,0,K192)</f>
        <v>2</v>
      </c>
      <c r="L414" s="6">
        <f>IF(L192&lt;0,0,L192)</f>
        <v>1</v>
      </c>
      <c r="M414" s="6">
        <f>IF(M192&lt;0,0,M192)</f>
        <v>1</v>
      </c>
      <c r="N414" s="6">
        <f>IF(N192&lt;0,0,N192)</f>
        <v>1</v>
      </c>
      <c r="O414" s="6">
        <f>IF(O192&lt;0,0,O192)</f>
        <v>1</v>
      </c>
      <c r="P414" s="6">
        <f>IF(P192&lt;0,0,P192)</f>
        <v>0</v>
      </c>
    </row>
    <row r="415" spans="1:16" ht="12.75">
      <c r="A415" s="1"/>
      <c r="F415" s="6">
        <f>IF(F193&lt;0,0,F193)</f>
        <v>2</v>
      </c>
      <c r="G415" s="6">
        <f>IF(G193&lt;0,0,G193)</f>
        <v>2</v>
      </c>
      <c r="H415" s="6">
        <f>IF(H193&lt;0,0,H193)</f>
        <v>2</v>
      </c>
      <c r="I415" s="6">
        <f>IF(I193&lt;0,0,I193)</f>
        <v>1</v>
      </c>
      <c r="J415" s="6">
        <f>IF(J193&lt;0,0,J193)</f>
        <v>2</v>
      </c>
      <c r="K415" s="6">
        <f>IF(K193&lt;0,0,K193)</f>
        <v>2</v>
      </c>
      <c r="L415" s="6">
        <f>IF(L193&lt;0,0,L193)</f>
        <v>2</v>
      </c>
      <c r="M415" s="6">
        <f>IF(M193&lt;0,0,M193)</f>
        <v>1</v>
      </c>
      <c r="N415" s="6">
        <f>IF(N193&lt;0,0,N193)</f>
        <v>2</v>
      </c>
      <c r="O415" s="6">
        <f>IF(O193&lt;0,0,O193)</f>
        <v>2</v>
      </c>
      <c r="P415" s="6">
        <f>IF(P193&lt;0,0,P193)</f>
        <v>2</v>
      </c>
    </row>
    <row r="416" spans="1:16" ht="12.75">
      <c r="A416" s="1"/>
      <c r="F416" s="6">
        <f>IF(F194&lt;0,0,F194)</f>
        <v>2</v>
      </c>
      <c r="G416" s="6">
        <f>IF(G194&lt;0,0,G194)</f>
        <v>2</v>
      </c>
      <c r="H416" s="6">
        <f>IF(H194&lt;0,0,H194)</f>
        <v>2</v>
      </c>
      <c r="I416" s="6">
        <f>IF(I194&lt;0,0,I194)</f>
        <v>1</v>
      </c>
      <c r="J416" s="6">
        <f>IF(J194&lt;0,0,J194)</f>
        <v>0</v>
      </c>
      <c r="K416" s="6">
        <f>IF(K194&lt;0,0,K194)</f>
        <v>0</v>
      </c>
      <c r="L416" s="6">
        <f>IF(L194&lt;0,0,L194)</f>
        <v>0</v>
      </c>
      <c r="M416" s="6">
        <f>IF(M194&lt;0,0,M194)</f>
        <v>0</v>
      </c>
      <c r="N416" s="6">
        <f>IF(N194&lt;0,0,N194)</f>
        <v>1</v>
      </c>
      <c r="O416" s="6">
        <f>IF(O194&lt;0,0,O194)</f>
        <v>2</v>
      </c>
      <c r="P416" s="6">
        <f>IF(P194&lt;0,0,P194)</f>
        <v>0</v>
      </c>
    </row>
    <row r="417" spans="1:16" ht="12.75">
      <c r="A417" s="1"/>
      <c r="F417" s="6">
        <f>IF(F195&lt;0,0,F195)</f>
        <v>2</v>
      </c>
      <c r="G417" s="6">
        <f>IF(G195&lt;0,0,G195)</f>
        <v>0</v>
      </c>
      <c r="H417" s="6">
        <f>IF(H195&lt;0,0,H195)</f>
        <v>0</v>
      </c>
      <c r="I417" s="6">
        <f>IF(I195&lt;0,0,I195)</f>
        <v>2</v>
      </c>
      <c r="J417" s="6">
        <f>IF(J195&lt;0,0,J195)</f>
        <v>0</v>
      </c>
      <c r="K417" s="6">
        <f>IF(K195&lt;0,0,K195)</f>
        <v>0</v>
      </c>
      <c r="L417" s="6">
        <f>IF(L195&lt;0,0,L195)</f>
        <v>0</v>
      </c>
      <c r="M417" s="6">
        <f>IF(M195&lt;0,0,M195)</f>
        <v>0</v>
      </c>
      <c r="N417" s="6">
        <f>IF(N195&lt;0,0,N195)</f>
        <v>2</v>
      </c>
      <c r="O417" s="6">
        <f>IF(O195&lt;0,0,O195)</f>
        <v>0</v>
      </c>
      <c r="P417" s="6">
        <f>IF(P195&lt;0,0,P195)</f>
        <v>0</v>
      </c>
    </row>
    <row r="418" spans="1:16" ht="12.75">
      <c r="A418" s="1"/>
      <c r="F418" s="6">
        <f>IF(F196&lt;0,0,F196)</f>
        <v>1</v>
      </c>
      <c r="G418" s="6">
        <f>IF(G196&lt;0,0,G196)</f>
        <v>2</v>
      </c>
      <c r="H418" s="6">
        <f>IF(H196&lt;0,0,H196)</f>
        <v>2</v>
      </c>
      <c r="I418" s="6">
        <f>IF(I196&lt;0,0,I196)</f>
        <v>1</v>
      </c>
      <c r="J418" s="6">
        <f>IF(J196&lt;0,0,J196)</f>
        <v>2</v>
      </c>
      <c r="K418" s="6">
        <f>IF(K196&lt;0,0,K196)</f>
        <v>2</v>
      </c>
      <c r="L418" s="6">
        <f>IF(L196&lt;0,0,L196)</f>
        <v>1</v>
      </c>
      <c r="M418" s="6">
        <f>IF(M196&lt;0,0,M196)</f>
        <v>1</v>
      </c>
      <c r="N418" s="6">
        <f>IF(N196&lt;0,0,N196)</f>
        <v>1</v>
      </c>
      <c r="O418" s="6">
        <f>IF(O196&lt;0,0,O196)</f>
        <v>2</v>
      </c>
      <c r="P418" s="6">
        <f>IF(P196&lt;0,0,P196)</f>
        <v>0</v>
      </c>
    </row>
    <row r="419" spans="1:16" ht="12.75">
      <c r="A419" s="1"/>
      <c r="F419" s="6">
        <f>IF(F197&lt;0,0,F197)</f>
        <v>2</v>
      </c>
      <c r="G419" s="6">
        <f>IF(G197&lt;0,0,G197)</f>
        <v>2</v>
      </c>
      <c r="H419" s="6">
        <f>IF(H197&lt;0,0,H197)</f>
        <v>2</v>
      </c>
      <c r="I419" s="6">
        <f>IF(I197&lt;0,0,I197)</f>
        <v>0</v>
      </c>
      <c r="J419" s="6">
        <f>IF(J197&lt;0,0,J197)</f>
        <v>2</v>
      </c>
      <c r="K419" s="6">
        <f>IF(K197&lt;0,0,K197)</f>
        <v>2</v>
      </c>
      <c r="L419" s="6">
        <f>IF(L197&lt;0,0,L197)</f>
        <v>2</v>
      </c>
      <c r="M419" s="6">
        <f>IF(M197&lt;0,0,M197)</f>
        <v>2</v>
      </c>
      <c r="N419" s="6">
        <f>IF(N197&lt;0,0,N197)</f>
        <v>2</v>
      </c>
      <c r="O419" s="6">
        <f>IF(O197&lt;0,0,O197)</f>
        <v>2</v>
      </c>
      <c r="P419" s="6">
        <f>IF(P197&lt;0,0,P197)</f>
        <v>0</v>
      </c>
    </row>
    <row r="420" spans="1:16" ht="12.75">
      <c r="A420" s="1"/>
      <c r="F420" s="6">
        <f>IF(F198&lt;0,0,F198)</f>
        <v>1</v>
      </c>
      <c r="G420" s="6">
        <f>IF(G198&lt;0,0,G198)</f>
        <v>1</v>
      </c>
      <c r="H420" s="6">
        <f>IF(H198&lt;0,0,H198)</f>
        <v>0</v>
      </c>
      <c r="I420" s="6">
        <f>IF(I198&lt;0,0,I198)</f>
        <v>1</v>
      </c>
      <c r="J420" s="6">
        <f>IF(J198&lt;0,0,J198)</f>
        <v>2</v>
      </c>
      <c r="K420" s="6">
        <f>IF(K198&lt;0,0,K198)</f>
        <v>0</v>
      </c>
      <c r="L420" s="6">
        <f>IF(L198&lt;0,0,L198)</f>
        <v>1</v>
      </c>
      <c r="M420" s="6">
        <f>IF(M198&lt;0,0,M198)</f>
        <v>0</v>
      </c>
      <c r="N420" s="6">
        <f>IF(N198&lt;0,0,N198)</f>
        <v>1</v>
      </c>
      <c r="O420" s="6">
        <f>IF(O198&lt;0,0,O198)</f>
        <v>0</v>
      </c>
      <c r="P420" s="6">
        <f>IF(P198&lt;0,0,P198)</f>
        <v>0</v>
      </c>
    </row>
    <row r="421" spans="1:16" ht="12.75">
      <c r="A421" s="1"/>
      <c r="F421" s="6">
        <f>IF(F199&lt;0,0,F199)</f>
        <v>2</v>
      </c>
      <c r="G421" s="6">
        <f>IF(G199&lt;0,0,G199)</f>
        <v>1</v>
      </c>
      <c r="H421" s="6">
        <f>IF(H199&lt;0,0,H199)</f>
        <v>1</v>
      </c>
      <c r="I421" s="6">
        <f>IF(I199&lt;0,0,I199)</f>
        <v>2</v>
      </c>
      <c r="J421" s="6">
        <f>IF(J199&lt;0,0,J199)</f>
        <v>2</v>
      </c>
      <c r="K421" s="6">
        <f>IF(K199&lt;0,0,K199)</f>
        <v>2</v>
      </c>
      <c r="L421" s="6">
        <f>IF(L199&lt;0,0,L199)</f>
        <v>1</v>
      </c>
      <c r="M421" s="6">
        <f>IF(M199&lt;0,0,M199)</f>
        <v>1</v>
      </c>
      <c r="N421" s="6">
        <f>IF(N199&lt;0,0,N199)</f>
        <v>2</v>
      </c>
      <c r="O421" s="6">
        <f>IF(O199&lt;0,0,O199)</f>
        <v>2</v>
      </c>
      <c r="P421" s="6">
        <f>IF(P199&lt;0,0,P199)</f>
        <v>0</v>
      </c>
    </row>
    <row r="422" spans="1:16" ht="12.75">
      <c r="A422" s="1"/>
      <c r="F422" s="6">
        <f>IF(F200&lt;0,0,F200)</f>
        <v>2</v>
      </c>
      <c r="G422" s="6">
        <f>IF(G200&lt;0,0,G200)</f>
        <v>1</v>
      </c>
      <c r="H422" s="6">
        <f>IF(H200&lt;0,0,H200)</f>
        <v>1</v>
      </c>
      <c r="I422" s="6">
        <f>IF(I200&lt;0,0,I200)</f>
        <v>1</v>
      </c>
      <c r="J422" s="6">
        <f>IF(J200&lt;0,0,J200)</f>
        <v>2</v>
      </c>
      <c r="K422" s="6">
        <f>IF(K200&lt;0,0,K200)</f>
        <v>2</v>
      </c>
      <c r="L422" s="6">
        <f>IF(L200&lt;0,0,L200)</f>
        <v>1</v>
      </c>
      <c r="M422" s="6">
        <f>IF(M200&lt;0,0,M200)</f>
        <v>1</v>
      </c>
      <c r="N422" s="6">
        <f>IF(N200&lt;0,0,N200)</f>
        <v>2</v>
      </c>
      <c r="O422" s="6">
        <f>IF(O200&lt;0,0,O200)</f>
        <v>1</v>
      </c>
      <c r="P422" s="6">
        <f>IF(P200&lt;0,0,P200)</f>
        <v>0</v>
      </c>
    </row>
    <row r="423" spans="1:16" ht="12.75">
      <c r="A423" s="1"/>
      <c r="F423" s="6">
        <f>IF(F201&lt;0,0,F201)</f>
        <v>2</v>
      </c>
      <c r="G423" s="6">
        <f>IF(G201&lt;0,0,G201)</f>
        <v>1</v>
      </c>
      <c r="H423" s="6">
        <f>IF(H201&lt;0,0,H201)</f>
        <v>1</v>
      </c>
      <c r="I423" s="6">
        <f>IF(I201&lt;0,0,I201)</f>
        <v>1</v>
      </c>
      <c r="J423" s="6">
        <f>IF(J201&lt;0,0,J201)</f>
        <v>2</v>
      </c>
      <c r="K423" s="6">
        <f>IF(K201&lt;0,0,K201)</f>
        <v>2</v>
      </c>
      <c r="L423" s="6">
        <f>IF(L201&lt;0,0,L201)</f>
        <v>1</v>
      </c>
      <c r="M423" s="6">
        <f>IF(M201&lt;0,0,M201)</f>
        <v>1</v>
      </c>
      <c r="N423" s="6">
        <f>IF(N201&lt;0,0,N201)</f>
        <v>2</v>
      </c>
      <c r="O423" s="6">
        <f>IF(O201&lt;0,0,O201)</f>
        <v>1</v>
      </c>
      <c r="P423" s="6">
        <f>IF(P201&lt;0,0,P201)</f>
        <v>0</v>
      </c>
    </row>
    <row r="424" spans="1:16" ht="12.75">
      <c r="A424" s="1"/>
      <c r="F424" s="6">
        <f>IF(F202&lt;0,0,F202)</f>
        <v>2</v>
      </c>
      <c r="G424" s="6">
        <f>IF(G202&lt;0,0,G202)</f>
        <v>0</v>
      </c>
      <c r="H424" s="6">
        <f>IF(H202&lt;0,0,H202)</f>
        <v>0</v>
      </c>
      <c r="I424" s="6">
        <f>IF(I202&lt;0,0,I202)</f>
        <v>2</v>
      </c>
      <c r="J424" s="6">
        <f>IF(J202&lt;0,0,J202)</f>
        <v>0</v>
      </c>
      <c r="K424" s="6">
        <f>IF(K202&lt;0,0,K202)</f>
        <v>0</v>
      </c>
      <c r="L424" s="6">
        <f>IF(L202&lt;0,0,L202)</f>
        <v>0</v>
      </c>
      <c r="M424" s="6">
        <f>IF(M202&lt;0,0,M202)</f>
        <v>2</v>
      </c>
      <c r="N424" s="6">
        <f>IF(N202&lt;0,0,N202)</f>
        <v>2</v>
      </c>
      <c r="O424" s="6">
        <f>IF(O202&lt;0,0,O202)</f>
        <v>2</v>
      </c>
      <c r="P424" s="6">
        <f>IF(P202&lt;0,0,P202)</f>
        <v>0</v>
      </c>
    </row>
    <row r="425" spans="1:16" ht="12.75">
      <c r="A425" s="1"/>
      <c r="F425" s="6">
        <f>IF(F203&lt;0,0,F203)</f>
        <v>1</v>
      </c>
      <c r="G425" s="6">
        <f>IF(G203&lt;0,0,G203)</f>
        <v>1</v>
      </c>
      <c r="H425" s="6">
        <f>IF(H203&lt;0,0,H203)</f>
        <v>1</v>
      </c>
      <c r="I425" s="6">
        <f>IF(I203&lt;0,0,I203)</f>
        <v>1</v>
      </c>
      <c r="J425" s="6">
        <f>IF(J203&lt;0,0,J203)</f>
        <v>1</v>
      </c>
      <c r="K425" s="6">
        <f>IF(K203&lt;0,0,K203)</f>
        <v>1</v>
      </c>
      <c r="L425" s="6">
        <f>IF(L203&lt;0,0,L203)</f>
        <v>1</v>
      </c>
      <c r="M425" s="6">
        <f>IF(M203&lt;0,0,M203)</f>
        <v>1</v>
      </c>
      <c r="N425" s="6">
        <f>IF(N203&lt;0,0,N203)</f>
        <v>1</v>
      </c>
      <c r="O425" s="6">
        <f>IF(O203&lt;0,0,O203)</f>
        <v>1</v>
      </c>
      <c r="P425" s="6">
        <f>IF(P203&lt;0,0,P203)</f>
        <v>0</v>
      </c>
    </row>
    <row r="426" spans="1:16" ht="12.75">
      <c r="A426" s="1"/>
      <c r="F426" s="6">
        <f>IF(F204&lt;0,0,F204)</f>
        <v>2</v>
      </c>
      <c r="G426" s="6">
        <f>IF(G204&lt;0,0,G204)</f>
        <v>2</v>
      </c>
      <c r="H426" s="6">
        <f>IF(H204&lt;0,0,H204)</f>
        <v>1</v>
      </c>
      <c r="I426" s="6">
        <f>IF(I204&lt;0,0,I204)</f>
        <v>1</v>
      </c>
      <c r="J426" s="6">
        <f>IF(J204&lt;0,0,J204)</f>
        <v>1</v>
      </c>
      <c r="K426" s="6">
        <f>IF(K204&lt;0,0,K204)</f>
        <v>0</v>
      </c>
      <c r="L426" s="6">
        <f>IF(L204&lt;0,0,L204)</f>
        <v>0</v>
      </c>
      <c r="M426" s="6">
        <f>IF(M204&lt;0,0,M204)</f>
        <v>1</v>
      </c>
      <c r="N426" s="6">
        <f>IF(N204&lt;0,0,N204)</f>
        <v>2</v>
      </c>
      <c r="O426" s="6">
        <f>IF(O204&lt;0,0,O204)</f>
        <v>1</v>
      </c>
      <c r="P426" s="6">
        <f>IF(P204&lt;0,0,P204)</f>
        <v>0</v>
      </c>
    </row>
    <row r="427" spans="1:16" ht="12.75">
      <c r="A427" s="1"/>
      <c r="F427" s="6">
        <f>IF(F205&lt;0,0,F205)</f>
        <v>1</v>
      </c>
      <c r="G427" s="6">
        <f>IF(G205&lt;0,0,G205)</f>
        <v>2</v>
      </c>
      <c r="H427" s="6">
        <f>IF(H205&lt;0,0,H205)</f>
        <v>0</v>
      </c>
      <c r="I427" s="6">
        <f>IF(I205&lt;0,0,I205)</f>
        <v>0</v>
      </c>
      <c r="J427" s="6">
        <f>IF(J205&lt;0,0,J205)</f>
        <v>1</v>
      </c>
      <c r="K427" s="6">
        <f>IF(K205&lt;0,0,K205)</f>
        <v>0</v>
      </c>
      <c r="L427" s="6">
        <f>IF(L205&lt;0,0,L205)</f>
        <v>0</v>
      </c>
      <c r="M427" s="6">
        <f>IF(M205&lt;0,0,M205)</f>
        <v>0</v>
      </c>
      <c r="N427" s="6">
        <f>IF(N205&lt;0,0,N205)</f>
        <v>1</v>
      </c>
      <c r="O427" s="6">
        <f>IF(O205&lt;0,0,O205)</f>
        <v>2</v>
      </c>
      <c r="P427" s="6">
        <f>IF(P205&lt;0,0,P205)</f>
        <v>0</v>
      </c>
    </row>
    <row r="428" spans="1:16" ht="12.75">
      <c r="A428" s="1"/>
      <c r="F428" s="6">
        <f>IF(F206&lt;0,0,F206)</f>
        <v>1</v>
      </c>
      <c r="G428" s="6">
        <f>IF(G206&lt;0,0,G206)</f>
        <v>2</v>
      </c>
      <c r="H428" s="6">
        <f>IF(H206&lt;0,0,H206)</f>
        <v>2</v>
      </c>
      <c r="I428" s="6">
        <f>IF(I206&lt;0,0,I206)</f>
        <v>1</v>
      </c>
      <c r="J428" s="6">
        <f>IF(J206&lt;0,0,J206)</f>
        <v>1</v>
      </c>
      <c r="K428" s="6">
        <f>IF(K206&lt;0,0,K206)</f>
        <v>2</v>
      </c>
      <c r="L428" s="6">
        <f>IF(L206&lt;0,0,L206)</f>
        <v>2</v>
      </c>
      <c r="M428" s="6">
        <f>IF(M206&lt;0,0,M206)</f>
        <v>1</v>
      </c>
      <c r="N428" s="6">
        <f>IF(N206&lt;0,0,N206)</f>
        <v>2</v>
      </c>
      <c r="O428" s="6">
        <f>IF(O206&lt;0,0,O206)</f>
        <v>1</v>
      </c>
      <c r="P428" s="6">
        <f>IF(P206&lt;0,0,P206)</f>
        <v>0</v>
      </c>
    </row>
    <row r="429" spans="1:16" ht="12.75">
      <c r="A429" s="1"/>
      <c r="F429" s="6">
        <f>IF(F207&lt;0,0,F207)</f>
        <v>1</v>
      </c>
      <c r="G429" s="6">
        <f>IF(G207&lt;0,0,G207)</f>
        <v>2</v>
      </c>
      <c r="H429" s="6">
        <f>IF(H207&lt;0,0,H207)</f>
        <v>1</v>
      </c>
      <c r="I429" s="6">
        <f>IF(I207&lt;0,0,I207)</f>
        <v>1</v>
      </c>
      <c r="J429" s="6">
        <f>IF(J207&lt;0,0,J207)</f>
        <v>2</v>
      </c>
      <c r="K429" s="6">
        <f>IF(K207&lt;0,0,K207)</f>
        <v>1</v>
      </c>
      <c r="L429" s="6">
        <f>IF(L207&lt;0,0,L207)</f>
        <v>1</v>
      </c>
      <c r="M429" s="6">
        <f>IF(M207&lt;0,0,M207)</f>
        <v>1</v>
      </c>
      <c r="N429" s="6">
        <f>IF(N207&lt;0,0,N207)</f>
        <v>2</v>
      </c>
      <c r="O429" s="6">
        <f>IF(O207&lt;0,0,O207)</f>
        <v>0</v>
      </c>
      <c r="P429" s="6">
        <f>IF(P207&lt;0,0,P207)</f>
        <v>0</v>
      </c>
    </row>
    <row r="430" spans="1:16" ht="12.75">
      <c r="A430" s="1"/>
      <c r="F430" s="6">
        <f>IF(F208&lt;0,0,F208)</f>
        <v>1</v>
      </c>
      <c r="G430" s="6">
        <f>IF(G208&lt;0,0,G208)</f>
        <v>1</v>
      </c>
      <c r="H430" s="6">
        <f>IF(H208&lt;0,0,H208)</f>
        <v>1</v>
      </c>
      <c r="I430" s="6">
        <f>IF(I208&lt;0,0,I208)</f>
        <v>1</v>
      </c>
      <c r="J430" s="6">
        <f>IF(J208&lt;0,0,J208)</f>
        <v>1</v>
      </c>
      <c r="K430" s="6">
        <f>IF(K208&lt;0,0,K208)</f>
        <v>1</v>
      </c>
      <c r="L430" s="6">
        <f>IF(L208&lt;0,0,L208)</f>
        <v>2</v>
      </c>
      <c r="M430" s="6">
        <f>IF(M208&lt;0,0,M208)</f>
        <v>0</v>
      </c>
      <c r="N430" s="6">
        <f>IF(N208&lt;0,0,N208)</f>
        <v>1</v>
      </c>
      <c r="O430" s="6">
        <f>IF(O208&lt;0,0,O208)</f>
        <v>0</v>
      </c>
      <c r="P430" s="6">
        <f>IF(P208&lt;0,0,P208)</f>
        <v>0</v>
      </c>
    </row>
    <row r="431" spans="1:16" ht="12.75">
      <c r="A431" s="1"/>
      <c r="F431" s="6">
        <f>IF(F209&lt;0,0,F209)</f>
        <v>2</v>
      </c>
      <c r="G431" s="6">
        <f>IF(G209&lt;0,0,G209)</f>
        <v>2</v>
      </c>
      <c r="H431" s="6">
        <f>IF(H209&lt;0,0,H209)</f>
        <v>2</v>
      </c>
      <c r="I431" s="6">
        <f>IF(I209&lt;0,0,I209)</f>
        <v>2</v>
      </c>
      <c r="J431" s="6">
        <f>IF(J209&lt;0,0,J209)</f>
        <v>2</v>
      </c>
      <c r="K431" s="6">
        <f>IF(K209&lt;0,0,K209)</f>
        <v>1</v>
      </c>
      <c r="L431" s="6">
        <f>IF(L209&lt;0,0,L209)</f>
        <v>2</v>
      </c>
      <c r="M431" s="6">
        <f>IF(M209&lt;0,0,M209)</f>
        <v>1</v>
      </c>
      <c r="N431" s="6">
        <f>IF(N209&lt;0,0,N209)</f>
        <v>2</v>
      </c>
      <c r="O431" s="6">
        <f>IF(O209&lt;0,0,O209)</f>
        <v>1</v>
      </c>
      <c r="P431" s="6">
        <f>IF(P209&lt;0,0,P209)</f>
        <v>0</v>
      </c>
    </row>
    <row r="432" spans="1:16" ht="12.75">
      <c r="A432" s="1"/>
      <c r="F432" s="6">
        <f>IF(F210&lt;0,0,F210)</f>
        <v>1</v>
      </c>
      <c r="G432" s="6">
        <f>IF(G210&lt;0,0,G210)</f>
        <v>0</v>
      </c>
      <c r="H432" s="6">
        <f>IF(H210&lt;0,0,H210)</f>
        <v>2</v>
      </c>
      <c r="I432" s="6">
        <f>IF(I210&lt;0,0,I210)</f>
        <v>2</v>
      </c>
      <c r="J432" s="6">
        <f>IF(J210&lt;0,0,J210)</f>
        <v>0</v>
      </c>
      <c r="K432" s="6">
        <f>IF(K210&lt;0,0,K210)</f>
        <v>1</v>
      </c>
      <c r="L432" s="6">
        <f>IF(L210&lt;0,0,L210)</f>
        <v>0</v>
      </c>
      <c r="M432" s="6">
        <f>IF(M210&lt;0,0,M210)</f>
        <v>0</v>
      </c>
      <c r="N432" s="6">
        <f>IF(N210&lt;0,0,N210)</f>
        <v>0</v>
      </c>
      <c r="O432" s="6">
        <f>IF(O210&lt;0,0,O210)</f>
        <v>0</v>
      </c>
      <c r="P432" s="6">
        <f>IF(P210&lt;0,0,P210)</f>
        <v>0</v>
      </c>
    </row>
    <row r="433" spans="1:16" ht="12.75">
      <c r="A433" s="1"/>
      <c r="F433" s="6">
        <f>IF(F211&lt;0,0,F211)</f>
        <v>2</v>
      </c>
      <c r="G433" s="6">
        <f>IF(G211&lt;0,0,G211)</f>
        <v>0</v>
      </c>
      <c r="H433" s="6">
        <f>IF(H211&lt;0,0,H211)</f>
        <v>0</v>
      </c>
      <c r="I433" s="6">
        <f>IF(I211&lt;0,0,I211)</f>
        <v>0</v>
      </c>
      <c r="J433" s="6">
        <f>IF(J211&lt;0,0,J211)</f>
        <v>0</v>
      </c>
      <c r="K433" s="6">
        <f>IF(K211&lt;0,0,K211)</f>
        <v>2</v>
      </c>
      <c r="L433" s="6">
        <f>IF(L211&lt;0,0,L211)</f>
        <v>0</v>
      </c>
      <c r="M433" s="6">
        <f>IF(M211&lt;0,0,M211)</f>
        <v>0</v>
      </c>
      <c r="N433" s="6">
        <f>IF(N211&lt;0,0,N211)</f>
        <v>1</v>
      </c>
      <c r="O433" s="6">
        <f>IF(O211&lt;0,0,O211)</f>
        <v>0</v>
      </c>
      <c r="P433" s="6">
        <f>IF(P211&lt;0,0,P211)</f>
        <v>0</v>
      </c>
    </row>
    <row r="434" spans="1:16" ht="12.75">
      <c r="A434" s="1"/>
      <c r="F434" s="6">
        <f>IF(F212&lt;0,0,F212)</f>
        <v>0</v>
      </c>
      <c r="G434" s="6">
        <f>IF(G212&lt;0,0,G212)</f>
        <v>2</v>
      </c>
      <c r="H434" s="6">
        <f>IF(H212&lt;0,0,H212)</f>
        <v>2</v>
      </c>
      <c r="I434" s="6">
        <f>IF(I212&lt;0,0,I212)</f>
        <v>2</v>
      </c>
      <c r="J434" s="6">
        <f>IF(J212&lt;0,0,J212)</f>
        <v>1</v>
      </c>
      <c r="K434" s="6">
        <f>IF(K212&lt;0,0,K212)</f>
        <v>0</v>
      </c>
      <c r="L434" s="6">
        <f>IF(L212&lt;0,0,L212)</f>
        <v>0</v>
      </c>
      <c r="M434" s="6">
        <f>IF(M212&lt;0,0,M212)</f>
        <v>0</v>
      </c>
      <c r="N434" s="6">
        <f>IF(N212&lt;0,0,N212)</f>
        <v>0</v>
      </c>
      <c r="O434" s="6">
        <f>IF(O212&lt;0,0,O212)</f>
        <v>0</v>
      </c>
      <c r="P434" s="6">
        <f>IF(P212&lt;0,0,P212)</f>
        <v>0</v>
      </c>
    </row>
    <row r="435" spans="1:16" ht="12.75">
      <c r="A435" s="1"/>
      <c r="F435" s="6">
        <f>IF(F213&lt;0,0,F213)</f>
        <v>1</v>
      </c>
      <c r="G435" s="6">
        <f>IF(G213&lt;0,0,G213)</f>
        <v>1</v>
      </c>
      <c r="H435" s="6">
        <f>IF(H213&lt;0,0,H213)</f>
        <v>2</v>
      </c>
      <c r="I435" s="6">
        <f>IF(I213&lt;0,0,I213)</f>
        <v>0</v>
      </c>
      <c r="J435" s="6">
        <f>IF(J213&lt;0,0,J213)</f>
        <v>0</v>
      </c>
      <c r="K435" s="6">
        <f>IF(K213&lt;0,0,K213)</f>
        <v>2</v>
      </c>
      <c r="L435" s="6">
        <f>IF(L213&lt;0,0,L213)</f>
        <v>1</v>
      </c>
      <c r="M435" s="6">
        <f>IF(M213&lt;0,0,M213)</f>
        <v>1</v>
      </c>
      <c r="N435" s="6">
        <f>IF(N213&lt;0,0,N213)</f>
        <v>2</v>
      </c>
      <c r="O435" s="6">
        <f>IF(O213&lt;0,0,O213)</f>
        <v>0</v>
      </c>
      <c r="P435" s="6">
        <f>IF(P213&lt;0,0,P213)</f>
        <v>0</v>
      </c>
    </row>
    <row r="436" spans="1:16" ht="12.75">
      <c r="A436" s="1"/>
      <c r="F436" s="6">
        <f>IF(F214&lt;0,0,F214)</f>
        <v>2</v>
      </c>
      <c r="G436" s="6">
        <f>IF(G214&lt;0,0,G214)</f>
        <v>0</v>
      </c>
      <c r="H436" s="6">
        <f>IF(H214&lt;0,0,H214)</f>
        <v>1</v>
      </c>
      <c r="I436" s="6">
        <f>IF(I214&lt;0,0,I214)</f>
        <v>0</v>
      </c>
      <c r="J436" s="6">
        <f>IF(J214&lt;0,0,J214)</f>
        <v>2</v>
      </c>
      <c r="K436" s="6">
        <f>IF(K214&lt;0,0,K214)</f>
        <v>2</v>
      </c>
      <c r="L436" s="6">
        <f>IF(L214&lt;0,0,L214)</f>
        <v>1</v>
      </c>
      <c r="M436" s="6">
        <f>IF(M214&lt;0,0,M214)</f>
        <v>0</v>
      </c>
      <c r="N436" s="6">
        <f>IF(N214&lt;0,0,N214)</f>
        <v>2</v>
      </c>
      <c r="O436" s="6">
        <f>IF(O214&lt;0,0,O214)</f>
        <v>0</v>
      </c>
      <c r="P436" s="6">
        <f>IF(P214&lt;0,0,P214)</f>
        <v>0</v>
      </c>
    </row>
    <row r="437" spans="1:16" ht="12.75">
      <c r="A437" s="1"/>
      <c r="F437" s="6">
        <f>IF(F215&lt;0,0,F215)</f>
        <v>1</v>
      </c>
      <c r="G437" s="6">
        <f>IF(G215&lt;0,0,G215)</f>
        <v>1</v>
      </c>
      <c r="H437" s="6">
        <f>IF(H215&lt;0,0,H215)</f>
        <v>2</v>
      </c>
      <c r="I437" s="6">
        <f>IF(I215&lt;0,0,I215)</f>
        <v>2</v>
      </c>
      <c r="J437" s="6">
        <f>IF(J215&lt;0,0,J215)</f>
        <v>1</v>
      </c>
      <c r="K437" s="6">
        <f>IF(K215&lt;0,0,K215)</f>
        <v>2</v>
      </c>
      <c r="L437" s="6">
        <f>IF(L215&lt;0,0,L215)</f>
        <v>0</v>
      </c>
      <c r="M437" s="6">
        <f>IF(M215&lt;0,0,M215)</f>
        <v>1</v>
      </c>
      <c r="N437" s="6">
        <f>IF(N215&lt;0,0,N215)</f>
        <v>2</v>
      </c>
      <c r="O437" s="6">
        <f>IF(O215&lt;0,0,O215)</f>
        <v>2</v>
      </c>
      <c r="P437" s="6">
        <f>IF(P215&lt;0,0,P215)</f>
        <v>2</v>
      </c>
    </row>
    <row r="438" spans="1:16" ht="12.75">
      <c r="A438" s="1"/>
      <c r="F438" s="6">
        <f>IF(F216&lt;0,0,F216)</f>
        <v>2</v>
      </c>
      <c r="G438" s="6">
        <f>IF(G216&lt;0,0,G216)</f>
        <v>1</v>
      </c>
      <c r="H438" s="6">
        <f>IF(H216&lt;0,0,H216)</f>
        <v>1</v>
      </c>
      <c r="I438" s="6">
        <f>IF(I216&lt;0,0,I216)</f>
        <v>0</v>
      </c>
      <c r="J438" s="6">
        <f>IF(J216&lt;0,0,J216)</f>
        <v>0</v>
      </c>
      <c r="K438" s="6">
        <f>IF(K216&lt;0,0,K216)</f>
        <v>1</v>
      </c>
      <c r="L438" s="6">
        <f>IF(L216&lt;0,0,L216)</f>
        <v>1</v>
      </c>
      <c r="M438" s="6">
        <f>IF(M216&lt;0,0,M216)</f>
        <v>0</v>
      </c>
      <c r="N438" s="6">
        <f>IF(N216&lt;0,0,N216)</f>
        <v>1</v>
      </c>
      <c r="O438" s="6">
        <f>IF(O216&lt;0,0,O216)</f>
        <v>0</v>
      </c>
      <c r="P438" s="6">
        <f>IF(P216&lt;0,0,P216)</f>
        <v>0</v>
      </c>
    </row>
    <row r="439" spans="1:16" ht="12.75">
      <c r="A439" s="1"/>
      <c r="F439" s="6">
        <f>IF(F217&lt;0,0,F217)</f>
        <v>2</v>
      </c>
      <c r="G439" s="6">
        <f>IF(G217&lt;0,0,G217)</f>
        <v>2</v>
      </c>
      <c r="H439" s="6">
        <f>IF(H217&lt;0,0,H217)</f>
        <v>2</v>
      </c>
      <c r="I439" s="6">
        <f>IF(I217&lt;0,0,I217)</f>
        <v>2</v>
      </c>
      <c r="J439" s="6">
        <f>IF(J217&lt;0,0,J217)</f>
        <v>2</v>
      </c>
      <c r="K439" s="6">
        <f>IF(K217&lt;0,0,K217)</f>
        <v>1</v>
      </c>
      <c r="L439" s="6">
        <f>IF(L217&lt;0,0,L217)</f>
        <v>2</v>
      </c>
      <c r="M439" s="6">
        <f>IF(M217&lt;0,0,M217)</f>
        <v>1</v>
      </c>
      <c r="N439" s="6">
        <f>IF(N217&lt;0,0,N217)</f>
        <v>2</v>
      </c>
      <c r="O439" s="6">
        <f>IF(O217&lt;0,0,O217)</f>
        <v>1</v>
      </c>
      <c r="P439" s="6">
        <f>IF(P217&lt;0,0,P217)</f>
        <v>0</v>
      </c>
    </row>
    <row r="440" spans="1:16" ht="12.75">
      <c r="A440" s="1"/>
      <c r="F440" s="6">
        <f>IF(F218&lt;0,0,F218)</f>
        <v>1</v>
      </c>
      <c r="G440" s="6">
        <f>IF(G218&lt;0,0,G218)</f>
        <v>1</v>
      </c>
      <c r="H440" s="6">
        <f>IF(H218&lt;0,0,H218)</f>
        <v>1</v>
      </c>
      <c r="I440" s="6">
        <f>IF(I218&lt;0,0,I218)</f>
        <v>2</v>
      </c>
      <c r="J440" s="6">
        <f>IF(J218&lt;0,0,J218)</f>
        <v>1</v>
      </c>
      <c r="K440" s="6">
        <f>IF(K218&lt;0,0,K218)</f>
        <v>1</v>
      </c>
      <c r="L440" s="6">
        <f>IF(L218&lt;0,0,L218)</f>
        <v>1</v>
      </c>
      <c r="M440" s="6">
        <f>IF(M218&lt;0,0,M218)</f>
        <v>0</v>
      </c>
      <c r="N440" s="6">
        <f>IF(N218&lt;0,0,N218)</f>
        <v>1</v>
      </c>
      <c r="O440" s="6">
        <f>IF(O218&lt;0,0,O218)</f>
        <v>1</v>
      </c>
      <c r="P440" s="6">
        <f>IF(P218&lt;0,0,P218)</f>
        <v>0</v>
      </c>
    </row>
    <row r="441" spans="1:16" ht="12.75">
      <c r="A441" s="1"/>
      <c r="F441" s="6">
        <f>IF(F219&lt;0,0,F219)</f>
        <v>2</v>
      </c>
      <c r="G441" s="6">
        <f>IF(G219&lt;0,0,G219)</f>
        <v>2</v>
      </c>
      <c r="H441" s="6">
        <f>IF(H219&lt;0,0,H219)</f>
        <v>2</v>
      </c>
      <c r="I441" s="6">
        <f>IF(I219&lt;0,0,I219)</f>
        <v>2</v>
      </c>
      <c r="J441" s="6">
        <f>IF(J219&lt;0,0,J219)</f>
        <v>2</v>
      </c>
      <c r="K441" s="6">
        <f>IF(K219&lt;0,0,K219)</f>
        <v>2</v>
      </c>
      <c r="L441" s="6">
        <f>IF(L219&lt;0,0,L219)</f>
        <v>2</v>
      </c>
      <c r="M441" s="6">
        <f>IF(M219&lt;0,0,M219)</f>
        <v>2</v>
      </c>
      <c r="N441" s="6">
        <f>IF(N219&lt;0,0,N219)</f>
        <v>2</v>
      </c>
      <c r="O441" s="6">
        <f>IF(O219&lt;0,0,O219)</f>
        <v>2</v>
      </c>
      <c r="P441" s="6">
        <f>IF(P219&lt;0,0,P219)</f>
        <v>0</v>
      </c>
    </row>
    <row r="442" spans="1:16" ht="12.75">
      <c r="A442" s="1"/>
      <c r="F442" s="6">
        <f>IF(F220&lt;0,0,F220)</f>
        <v>1</v>
      </c>
      <c r="G442" s="6">
        <f>IF(G220&lt;0,0,G220)</f>
        <v>0</v>
      </c>
      <c r="H442" s="6">
        <f>IF(H220&lt;0,0,H220)</f>
        <v>2</v>
      </c>
      <c r="I442" s="6">
        <f>IF(I220&lt;0,0,I220)</f>
        <v>2</v>
      </c>
      <c r="J442" s="6">
        <f>IF(J220&lt;0,0,J220)</f>
        <v>0</v>
      </c>
      <c r="K442" s="6">
        <f>IF(K220&lt;0,0,K220)</f>
        <v>2</v>
      </c>
      <c r="L442" s="6">
        <f>IF(L220&lt;0,0,L220)</f>
        <v>1</v>
      </c>
      <c r="M442" s="6">
        <f>IF(M220&lt;0,0,M220)</f>
        <v>0</v>
      </c>
      <c r="N442" s="6">
        <f>IF(N220&lt;0,0,N220)</f>
        <v>1</v>
      </c>
      <c r="O442" s="6">
        <f>IF(O220&lt;0,0,O220)</f>
        <v>1</v>
      </c>
      <c r="P442" s="6">
        <f>IF(P220&lt;0,0,P220)</f>
        <v>0</v>
      </c>
    </row>
  </sheetData>
  <printOptions/>
  <pageMargins left="0.7875" right="0.7875" top="0.7875" bottom="0.7875" header="0.09861111111111112" footer="0.1"/>
  <pageSetup fitToHeight="0" horizontalDpi="300" verticalDpi="300" orientation="landscape"/>
  <headerFooter alignWithMargins="0">
    <oddHeader>&amp;C&amp;"Albany,Regular"&amp;10&amp;A</oddHeader>
    <oddFooter>&amp;C&amp;"Albany,Regular"&amp;10Page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Hanna</dc:creator>
  <cp:keywords/>
  <dc:description/>
  <cp:lastModifiedBy>Stephen Hanna</cp:lastModifiedBy>
  <cp:lastPrinted>2003-06-27T21:30:32Z</cp:lastPrinted>
  <dcterms:created xsi:type="dcterms:W3CDTF">2003-06-23T19:39:17Z</dcterms:created>
  <dcterms:modified xsi:type="dcterms:W3CDTF">2003-06-27T21:59:31Z</dcterms:modified>
  <cp:category/>
  <cp:version/>
  <cp:contentType/>
  <cp:contentStatus/>
  <cp:revision>38</cp:revision>
</cp:coreProperties>
</file>